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3" firstSheet="5" activeTab="10"/>
  </bookViews>
  <sheets>
    <sheet name="zał2-sfin" sheetId="1" r:id="rId1"/>
    <sheet name="zał3-zlec" sheetId="2" r:id="rId2"/>
    <sheet name="zał4-prog wielol" sheetId="3" r:id="rId3"/>
    <sheet name="zał5-pozostałe mająt" sheetId="4" r:id="rId4"/>
    <sheet name="zał6-poroz" sheetId="5" r:id="rId5"/>
    <sheet name="zał7-adm rządowa" sheetId="6" r:id="rId6"/>
    <sheet name="zał8-projekty unia" sheetId="7" r:id="rId7"/>
    <sheet name="zał9-progn" sheetId="8" r:id="rId8"/>
    <sheet name="zał10-syt finans" sheetId="9" r:id="rId9"/>
    <sheet name="zał11-gosp" sheetId="10" r:id="rId10"/>
    <sheet name="zał12-F.Ochr Środ" sheetId="11" r:id="rId11"/>
  </sheets>
  <definedNames>
    <definedName name="_xlnm.Print_Titles" localSheetId="8">'zał10-syt finans'!$A:$B</definedName>
    <definedName name="_xlnm.Print_Titles" localSheetId="1">'zał3-zlec'!$10:$10</definedName>
    <definedName name="_xlnm.Print_Titles" localSheetId="2">'zał4-prog wielol'!$11:$14</definedName>
    <definedName name="_xlnm.Print_Titles" localSheetId="3">'zał5-pozostałe mająt'!$7:$8</definedName>
    <definedName name="_xlnm.Print_Titles" localSheetId="4">'zał6-poroz'!$8:$10</definedName>
    <definedName name="_xlnm.Print_Titles" localSheetId="6">'zał8-projekty unia'!$7:$13</definedName>
    <definedName name="_xlnm.Print_Titles" localSheetId="7">'zał9-progn'!$A:$B</definedName>
  </definedNames>
  <calcPr fullCalcOnLoad="1"/>
</workbook>
</file>

<file path=xl/sharedStrings.xml><?xml version="1.0" encoding="utf-8"?>
<sst xmlns="http://schemas.openxmlformats.org/spreadsheetml/2006/main" count="1110" uniqueCount="521">
  <si>
    <t>Wydatki* na programy i projekty ze środków funduszy strukturalnych i Funduszu Spójności (art. 124 ust. 1 pkt 4a ustawy o finansach publicznych)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</si>
  <si>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</si>
  <si>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</si>
  <si>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</si>
  <si>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</si>
  <si>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</si>
  <si>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</si>
  <si>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</si>
  <si>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2006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</si>
  <si>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</si>
  <si>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</si>
  <si>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</si>
  <si>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</si>
  <si>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</si>
  <si>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</si>
  <si>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</si>
  <si>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</si>
  <si>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</si>
  <si>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</si>
  <si>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</si>
  <si>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</si>
  <si>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</si>
  <si>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</si>
  <si>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</si>
  <si>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</si>
  <si>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</si>
  <si>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</si>
  <si>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</si>
  <si>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2005r.</t>
  </si>
  <si>
    <t>2007 r.</t>
  </si>
  <si>
    <t>2008 r.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</si>
  <si>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</si>
  <si>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</si>
  <si>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</si>
  <si>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</si>
  <si>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</si>
  <si>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</si>
  <si>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</si>
  <si>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</si>
  <si>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Zintegrowany Program Operacyjny Rozwoju Regionalnego (ZPORR) 2004-2006</t>
  </si>
  <si>
    <t>Priorytet 2. Wzmocnienie rozwoju zasobów ludzkich w regionach</t>
  </si>
  <si>
    <t>Działanie 2.2 Wyrównywanie szans edukacyjnych poprzez programy stypendialne</t>
  </si>
  <si>
    <t>Stypendia dla ponadgimnazjalistów Powiatu Iławskiego</t>
  </si>
  <si>
    <t>Dział 854 Rozdział 85415</t>
  </si>
  <si>
    <t>Pomoc stypendialna Powiatu Iławskiego studentom z obszarów zmarginalizowanych</t>
  </si>
  <si>
    <t>Dział 803 Rozdział 80309</t>
  </si>
  <si>
    <t>1.4</t>
  </si>
  <si>
    <t>1.5</t>
  </si>
  <si>
    <t>1.6</t>
  </si>
  <si>
    <t>DOCHODY OGÓŁEM</t>
  </si>
  <si>
    <t>SPŁATA ZOBOWIĄZAŃ (A+B+C+D)</t>
  </si>
  <si>
    <t>A.</t>
  </si>
  <si>
    <t xml:space="preserve">1. </t>
  </si>
  <si>
    <t>spłata pożyczek, kredytów krajowych</t>
  </si>
  <si>
    <t xml:space="preserve">                     Załącznik Nr 7</t>
  </si>
  <si>
    <t>- materiały</t>
  </si>
  <si>
    <t>Wrota Warmii i Mazur - elektroniczna platforma funkcjonowania administracji publicznej oraz świadczenia usług publicznych</t>
  </si>
  <si>
    <t>322 i 323</t>
  </si>
  <si>
    <t>Dział 750 Rozdział 75020</t>
  </si>
  <si>
    <t xml:space="preserve">Działanie 3.1 Obszary wiejskie </t>
  </si>
  <si>
    <t>Priorytet 3. Rozwój lokalny</t>
  </si>
  <si>
    <t>Modernizacja drogi powiatowej Nr 26226 Lipowy Dwór-Szałkowo - odcinek długości 1 km</t>
  </si>
  <si>
    <t>Dział 600 Rozdział 60014</t>
  </si>
  <si>
    <t xml:space="preserve">Modernizacja drogi powiatowej Nr 09571 Różanki-Babienty odcinek Rózanki-Redaki </t>
  </si>
  <si>
    <t xml:space="preserve">Modernizacja drogi powiatowej Nr 26251 Złotowo-Pratnica w miejscowości Omule </t>
  </si>
  <si>
    <t xml:space="preserve">Modernizacja drogi powiatowej Nr 09583 Ogrodzieniec -Trupel na odcinku 3,1 km </t>
  </si>
  <si>
    <t>w tym wydatki na wieloletnie programy inwestycyjne</t>
  </si>
  <si>
    <t>zakup sprzetu komputerowego wraz z oprogramowaniem</t>
  </si>
  <si>
    <t>zakup zamka automatycznego na czytnik wraz z zakupem kart magnetycznych na drzwi wejściowe</t>
  </si>
  <si>
    <t xml:space="preserve">zakup klimatyzatorów do wydziału komunikacji i sekretariatu </t>
  </si>
  <si>
    <t>zakup sprzetu do lokalizacji pojazdów tj. stacji bazowej do przyjmowania zgłoszeń</t>
  </si>
  <si>
    <t>wdrożenie funkcjonowania nr 112 w "Centrum" tj. zakup oprogramowania dla obsługi nr 112</t>
  </si>
  <si>
    <t>zakup samochodu osobowego</t>
  </si>
  <si>
    <t>winda dla niepełnosprawnych z montażem</t>
  </si>
  <si>
    <t>PCPR</t>
  </si>
  <si>
    <t>Dotacje celowe z budżetu na finansowanie lub dofinansowanie kosztów realizacji inwestycji i zakupów inwestycyjnych innych jednostek sektora finansów publicznych - Zakup sprzętu medycznego przez Szpital Powiatowy w Iławie</t>
  </si>
  <si>
    <t>VIII.1</t>
  </si>
  <si>
    <t>VIII.2</t>
  </si>
  <si>
    <t>IX.1</t>
  </si>
  <si>
    <t>IX.2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</si>
  <si>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</si>
  <si>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</si>
  <si>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</si>
  <si>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</si>
  <si>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</si>
  <si>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</si>
  <si>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</si>
  <si>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</si>
  <si>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</si>
  <si>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</si>
  <si>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</si>
  <si>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</si>
  <si>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DŁUG/DOCHODY (%) (art.. 114 ust.1 u.f.p.))</t>
  </si>
  <si>
    <t>Spłaty kredytów, pozyczek do dochodów (%) (art.. 113 ust.1 u.f.p.))</t>
  </si>
  <si>
    <t>DŁUG/DOCHODY (%) (art.. 114 ust.3 u.f.p.))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</si>
  <si>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</si>
  <si>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</si>
  <si>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</si>
  <si>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</si>
  <si>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</si>
  <si>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</si>
  <si>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</si>
  <si>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</si>
  <si>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</si>
  <si>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</si>
  <si>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</si>
  <si>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</si>
  <si>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</si>
  <si>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</si>
  <si>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</si>
  <si>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</si>
  <si>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</si>
  <si>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</si>
  <si>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 xml:space="preserve">               oraz plany dochodów i wydatków rachunku dochodów własnych na rok 2006</t>
  </si>
  <si>
    <t xml:space="preserve">                               Plany przychodów i wydatków gospodarstw pomocniczych </t>
  </si>
  <si>
    <t>Przychody *)</t>
  </si>
  <si>
    <t>*) w rachunku dochodów własnych - Dochody</t>
  </si>
  <si>
    <t>Stan środków obrotowych na koniec roku 2006</t>
  </si>
  <si>
    <t>Dotacje celowe z budżetu na finansowanie lub dofinansowanie kosztów realizacji inwestycji i zakupów inwestycyjnych innych jednostek sektora finansów publicznych - Promocja i specjalistyczna ochrona zdrowia matki i dziecka - profilaktyka, edukacja  nowy trakt porodowy</t>
  </si>
  <si>
    <t>Priorytet 1. Rozbudowa i modernizacja infrastruktury służącej wzmacnianiu konkurencyjności regionów</t>
  </si>
  <si>
    <t xml:space="preserve">Działanie 1.5 Infrastruktura Społeczeństwa Informacyjnego </t>
  </si>
  <si>
    <t xml:space="preserve">          zleconych powiatowi i innych zadań zleconych ustawami w 2006 roku</t>
  </si>
  <si>
    <t xml:space="preserve">              Dochody i wydatki w 2006 r.,związane z realizacją zadań wspólnych realizowanych w drodze </t>
  </si>
  <si>
    <t>Łączne nakłady finansowe</t>
  </si>
  <si>
    <t>Rok budżetowy 2006</t>
  </si>
  <si>
    <t>środki pochodzące z innych źr</t>
  </si>
  <si>
    <t>środki wymienione w art.. 3 ust. 1 pkt 2 i 2a u.f.p.</t>
  </si>
  <si>
    <t>Rok 2008</t>
  </si>
  <si>
    <t>Plan na 2006 r.</t>
  </si>
  <si>
    <t xml:space="preserve">                    Pozostałe wydatki majatkowe na 2006 rok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</si>
  <si>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</si>
  <si>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</si>
  <si>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</si>
  <si>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</si>
  <si>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</si>
  <si>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</si>
  <si>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</si>
  <si>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</si>
  <si>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</si>
  <si>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</si>
  <si>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</si>
  <si>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</si>
  <si>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</si>
  <si>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</si>
  <si>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</si>
  <si>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</si>
  <si>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</si>
  <si>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</si>
  <si>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</si>
  <si>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</si>
  <si>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</si>
  <si>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VIII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</si>
  <si>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</si>
  <si>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</si>
  <si>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</si>
  <si>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</si>
  <si>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</si>
  <si>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</si>
  <si>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</si>
  <si>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</si>
  <si>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</si>
  <si>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</si>
  <si>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</si>
  <si>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</si>
  <si>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</si>
  <si>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</si>
  <si>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</si>
  <si>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</si>
  <si>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</si>
  <si>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</si>
  <si>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</si>
  <si>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</si>
  <si>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</si>
  <si>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</si>
  <si>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</si>
  <si>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</si>
  <si>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</si>
  <si>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</si>
  <si>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</si>
  <si>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</si>
  <si>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</si>
  <si>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</si>
  <si>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</si>
  <si>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</si>
  <si>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</si>
  <si>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</si>
  <si>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</si>
  <si>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</si>
  <si>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</si>
  <si>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</si>
  <si>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</si>
  <si>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</si>
  <si>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</si>
  <si>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</si>
  <si>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</si>
  <si>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</si>
  <si>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</si>
  <si>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</si>
  <si>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</si>
  <si>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</si>
  <si>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</si>
  <si>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</si>
  <si>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</si>
  <si>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</si>
  <si>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</si>
  <si>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</si>
  <si>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</si>
  <si>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</si>
  <si>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</si>
  <si>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</si>
  <si>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</si>
  <si>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</si>
  <si>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</si>
  <si>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</si>
  <si>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</si>
  <si>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</si>
  <si>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</si>
  <si>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</si>
  <si>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</si>
  <si>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</si>
  <si>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</si>
  <si>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</si>
  <si>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</si>
  <si>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</si>
  <si>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</si>
  <si>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</si>
  <si>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</si>
  <si>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</si>
  <si>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</si>
  <si>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</si>
  <si>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</si>
  <si>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</si>
  <si>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</si>
  <si>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2.5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</si>
  <si>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</si>
  <si>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</si>
  <si>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</si>
  <si>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</si>
  <si>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</si>
  <si>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</si>
  <si>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</si>
  <si>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</si>
  <si>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</si>
  <si>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</si>
  <si>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</si>
  <si>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</si>
  <si>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</si>
  <si>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</si>
  <si>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</si>
  <si>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</si>
  <si>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</si>
  <si>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</si>
  <si>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</si>
  <si>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</si>
  <si>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</si>
  <si>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</si>
  <si>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</si>
  <si>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</si>
  <si>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</si>
  <si>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</si>
  <si>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</si>
  <si>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</si>
  <si>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</si>
  <si>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</si>
  <si>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</si>
  <si>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</si>
  <si>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</si>
  <si>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</si>
  <si>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</si>
  <si>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</si>
  <si>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</si>
  <si>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</si>
  <si>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</si>
  <si>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</si>
  <si>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</si>
  <si>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</si>
  <si>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</si>
  <si>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751</t>
  </si>
  <si>
    <t>75109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</si>
  <si>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</si>
  <si>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</si>
  <si>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</si>
  <si>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</si>
  <si>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</si>
  <si>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</si>
  <si>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</si>
  <si>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</si>
  <si>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Oświata i wychowanie</t>
  </si>
  <si>
    <t>OŚWIATA I WYCHOWANIE</t>
  </si>
  <si>
    <t>Zakup sprzętu i uzbrojenia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</si>
  <si>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</si>
  <si>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</si>
  <si>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</si>
  <si>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</si>
  <si>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zakup sprzętu medycznego dla Powiatowego Szpitala w Iławie (Miasto Kisielice) - 9.000,-zł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</si>
  <si>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</si>
  <si>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</si>
  <si>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</si>
  <si>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</si>
  <si>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</si>
  <si>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</si>
  <si>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Pozostała działalność</t>
  </si>
  <si>
    <t xml:space="preserve">Dotacje celowe z budżetu na finansowanie lub dofinansowanie kosztów realizacji inwestycji i zakupów inwestycyjnych innych jednostek sektora finansów publicznych - realizacja zadań z zakresu budowy systemu ratownictwa medycznego </t>
  </si>
  <si>
    <t>Dofinansowanie zmiany układu komunikacji w Iławie ul.Andersa - 50.000,-zł -Gmina Wiejska Iława</t>
  </si>
  <si>
    <t>Unijne stypendia szansą na przyszłość ponadgimnazjalistów Powiatu Iławskiego</t>
  </si>
  <si>
    <t>POMOC SPOŁECZNA</t>
  </si>
  <si>
    <t>Internaty i bursy szkolne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</si>
  <si>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</si>
  <si>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</si>
  <si>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</si>
  <si>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</si>
  <si>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Dochody przyznane z tyt. dotacji na realizację zadań z zakresu adm. rząd</t>
  </si>
  <si>
    <t>Dochody do przekazania do budżetu państwa lub budżetu j.s.t.</t>
  </si>
  <si>
    <t>Składki na ubezpieczenia społeczne</t>
  </si>
  <si>
    <t>Składki na Fundusz Pracy</t>
  </si>
  <si>
    <t>Wynagrodzenia bezosobowe</t>
  </si>
  <si>
    <t>Zakup usług pozostałych</t>
  </si>
  <si>
    <t>4300</t>
  </si>
  <si>
    <t>4430</t>
  </si>
  <si>
    <t>Różne opłaty i składki</t>
  </si>
  <si>
    <t>2350</t>
  </si>
  <si>
    <t>Dochody budżetu państwa związane z realizacja zadań zlecanych jednostkom samorządu terytorialnego</t>
  </si>
  <si>
    <t>Dotacje celowe przekazane z budżetu państwa na inwestycje i zakupy inwestycyjne z zakresu administracji rządowej oraz inne zadania zlecone ustawami realizowane przez powiat</t>
  </si>
  <si>
    <t>4010</t>
  </si>
  <si>
    <t>Wynagrodzenia osobowe pracowników</t>
  </si>
  <si>
    <t>4020</t>
  </si>
  <si>
    <t xml:space="preserve">Kredyty zaciągnięte w danym roku budżetowym, </t>
  </si>
  <si>
    <t xml:space="preserve">           KISIELICE - 96.983,- </t>
  </si>
  <si>
    <t xml:space="preserve">           SUSZ -       188.595,- </t>
  </si>
  <si>
    <t xml:space="preserve">           IŁAWA -     52.764,-             (w tym chodniki 12.000,- zł)</t>
  </si>
  <si>
    <t>Poradnictwo w zakresie profilaktyki i rozwiązywania problemów alkoholowych oraz przemocy domowej - 4.500,-zł</t>
  </si>
  <si>
    <t>Program profilaktyczny "Wychowawca podwórkowy - pracownik uliczny" - 14.400,-</t>
  </si>
  <si>
    <t>zakup kserokoparki</t>
  </si>
  <si>
    <t>2.3</t>
  </si>
  <si>
    <t>Zakup pomocy naukowych, dydaktycznych i książek</t>
  </si>
  <si>
    <t>2) Remont chodników -  porozumienie z Gminą Lubawa - 20.000,-zł</t>
  </si>
  <si>
    <t>Pomoc stypendialna Powiatu Iławskiego studentom z obszarów zmarginalizowanych w latach 2006-2007</t>
  </si>
  <si>
    <t xml:space="preserve">Działanie 1.4 Turystyka i kultura </t>
  </si>
  <si>
    <t>Rozbudowa infrastruktury turystycznej w województwie warmińsko-mazurskim</t>
  </si>
  <si>
    <t>Dział 630 Rozdział 63001</t>
  </si>
  <si>
    <t>zakup sprzetu strażackiego</t>
  </si>
  <si>
    <t>Komenda Straży Pożarnej w Iławie</t>
  </si>
  <si>
    <t>Gmina Zalewo - 28.728,-zł</t>
  </si>
  <si>
    <t>Gmina Lubawa - 23.555,-zł</t>
  </si>
  <si>
    <t xml:space="preserve">                     Załącznik Nr 11</t>
  </si>
  <si>
    <t>Partycypacja w kosztach utrzymania placówki opiekuńczo-wychowawczej "Słoneczko" w Zalewie</t>
  </si>
  <si>
    <t>Zakup sprzętu strażackiego dla Komendy Powiatowej Straży Pożarnej (Gmina Lubawa) - 20.000,-zł</t>
  </si>
  <si>
    <t>Zakup sprzętu strażackiego dla Komendy Powiatowej Straży Pożarnej (Miasto Iława) - 21.000,-zł</t>
  </si>
  <si>
    <t>Dotacje celowe przekazane gminie na zadania bieżące realizowane na podstawie porozumień między jst</t>
  </si>
  <si>
    <t>Dotacje celowe przekazane dla powiatu na zadania bieżące realizowane na podstawie porozumień między jst</t>
  </si>
  <si>
    <t>Dotacja dla budżetu Powiatu Działdowskiego na pokrycie kosztów utrzymania dzieci w rodzinie zastępczej</t>
  </si>
  <si>
    <t xml:space="preserve">                     Załącznik Nr 6</t>
  </si>
  <si>
    <t xml:space="preserve">                                      do Uchwały Rady Powiatu Nr III/        /06</t>
  </si>
  <si>
    <t xml:space="preserve">                                      z dnia 29 grudnia 2006 roku</t>
  </si>
  <si>
    <t>zakup szafy chłodniczej</t>
  </si>
  <si>
    <t>Porozumienie z Miastem Stołecznym Warszawa - koszty pobytu dzieci z Warszawy w Placówce Rodzinnej w Zalewie - 4.465,-zł</t>
  </si>
  <si>
    <t>Pokrywanie kosztów utrzymania dziecka z terenu naszego powiatu umieszczonych w placówce opiekuńczo-wychowawczej na terenie miasta stołecznego Warszawy</t>
  </si>
  <si>
    <t>"Powiatowy Punkt Konsultacyjny dla osób dotniętych problemami uzależnienia oraz przemocy domowej" w okresie 01.04-30.06.2006 r. oraz 01.09-31.12.2006 r. - 10.500,-zł</t>
  </si>
  <si>
    <t>1) Dofinansowanie zadania pn. "Wykonanie odnowy nawierzchni bitumicznej wraz ze wzmocnieniem podbudowy drogi powiatowej Mątyki-Franciszkowo" -  Gmina Wiejska Iława - 200.000,-zł</t>
  </si>
  <si>
    <t>§ 4170 - Wynagrodzenia bezosobowe</t>
  </si>
  <si>
    <t xml:space="preserve">                     Załącznik Nr 8</t>
  </si>
  <si>
    <t xml:space="preserve">                     Załącznik Nr 9</t>
  </si>
  <si>
    <t>Stan środków obrotowych** na pocz. roku 2006</t>
  </si>
  <si>
    <t>*) w rachunku dochodów własnych - stan środków pienięznych</t>
  </si>
  <si>
    <t>Powiatowe Centrum Kształcenia Praktycznego w Iławie</t>
  </si>
  <si>
    <t>Zespół Placówek Szkolno-Wychowawczych w Iławie</t>
  </si>
  <si>
    <t>11.</t>
  </si>
  <si>
    <t>2.4</t>
  </si>
  <si>
    <t>Dział 853 Rozdział 85333</t>
  </si>
  <si>
    <t>Priorytet 1. Aktywna polityka rynku pracy oraz integracji zawodowej i społecznej</t>
  </si>
  <si>
    <t>Działanie 1.5 Promocja aktywnej polityki społęcznej poprzez wsparcie grup szczególnego ryzyka</t>
  </si>
  <si>
    <t>Pryzmat - wspólne działanie na rzecz długotrwale bezrobotnych</t>
  </si>
  <si>
    <t xml:space="preserve">Sektorowy Program </t>
  </si>
  <si>
    <t>zakup sprzętu medycznego dla Powiatowego Szpitala w Iławie (Gmina Iława) - 5.000,-zł</t>
  </si>
  <si>
    <t xml:space="preserve">finansowanie realizacji zadań w zakresie osiągniecia standardów </t>
  </si>
  <si>
    <t>DPS Susz</t>
  </si>
  <si>
    <t>Dofinansowanie zakupu ubrań gazoszczelnych dla Komendy Powiatowej Straży Pożarnej (Gmina Kisielice) - 5.000,-zł</t>
  </si>
  <si>
    <t>DPS Lubawa</t>
  </si>
  <si>
    <t>dobudowa szybu windy i instalacja windy</t>
  </si>
  <si>
    <t>Modernizacja drogi powiatowej Nr 26226 Lipowy Dwór-Szałkowo dł. 1 km plus 1,7 km warstwa ścieralna</t>
  </si>
  <si>
    <t>Dofinansowanie modernizacji ul. Kopernika w Lubawie - 20.000,-zł -Gmina Miejska Lubawa</t>
  </si>
  <si>
    <t xml:space="preserve">        Dochody i wydatki związane z realizacją zadań wspólnych realizowanych </t>
  </si>
  <si>
    <t>Nazwa</t>
  </si>
  <si>
    <t>Dochody</t>
  </si>
  <si>
    <t>Parag</t>
  </si>
  <si>
    <t>Pomoc społeczna</t>
  </si>
  <si>
    <t>Dotacje celowe otrzymane z budżetu państwa na zadania bieżące realizowane przez powiat na podstawie porozumień z organami administracji rządowej</t>
  </si>
  <si>
    <t xml:space="preserve">          w drodze porozumień z organami administracji rządowej w 2006 roku </t>
  </si>
  <si>
    <t>Dotacja na pokrycie kosztów utrzymania dzieci w rodzinie zastępczej - porozumienie z Powiatem Ostródzkim (34.363,-zł)</t>
  </si>
  <si>
    <t>Dotacja na pokrycie kosztów utrzymania dziecka w rodzinie zastępczej - porozumienie z Powiatem Grodzkim Elbląg (24.565,-zł)</t>
  </si>
  <si>
    <t>Dotacja na pokrycie kosztów utrzymania dziecka w rodzinie zastępczej - porozumienie z Powiatem Kwidzyńskim (13.671,-zł)</t>
  </si>
  <si>
    <t>ZS Lubawa</t>
  </si>
  <si>
    <t>zakup sprzętu medycznego dla Powiatowego Szpitala w Iławie (Miasto Iława) - 30.000,-zł</t>
  </si>
  <si>
    <t xml:space="preserve">Dotacje celowe z budżetu na finansowanie lub dofinansowanie kosztów realizacji inwestycji i zakupów inwestycyjnych innych jednostek sektora finansów publicznych - Zakup sprzętu medycznego przez Szpital Powiatowy w Iławie </t>
  </si>
  <si>
    <t>Powiatowy Środowiskowy Dom Samopomocy w Iławie</t>
  </si>
  <si>
    <t>12.</t>
  </si>
  <si>
    <t>Komenda Powiatowa Państwowej Straży Pożarnej w Iławie</t>
  </si>
  <si>
    <t>13.</t>
  </si>
  <si>
    <t>Starostwo Powiatowe w Iławie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</si>
  <si>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</si>
  <si>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</si>
  <si>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</si>
  <si>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</si>
  <si>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</si>
  <si>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</si>
  <si>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</si>
  <si>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</si>
  <si>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</si>
  <si>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</si>
  <si>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</si>
  <si>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</si>
  <si>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</si>
  <si>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</si>
  <si>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</si>
  <si>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</si>
  <si>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</si>
  <si>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3030</t>
  </si>
  <si>
    <t>Różne wydatki na rzecz osób fizycznych</t>
  </si>
  <si>
    <t>3020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</si>
  <si>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</si>
  <si>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</si>
  <si>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</si>
  <si>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</si>
  <si>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</si>
  <si>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</si>
  <si>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</si>
  <si>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4220</t>
  </si>
  <si>
    <t>Zakup środków żywności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</si>
  <si>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</si>
  <si>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</si>
  <si>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</si>
  <si>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</si>
  <si>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</si>
  <si>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Wydatki inwestycyjne jednostek budżetowych</t>
  </si>
  <si>
    <t>4130</t>
  </si>
  <si>
    <t>Składki na ubezpieczenie zdrowotne</t>
  </si>
  <si>
    <t>OPIEKA SPOŁECZNA</t>
  </si>
  <si>
    <t xml:space="preserve">Wydatki osobowe nie zaliczone do wynagrodzeń </t>
  </si>
  <si>
    <t xml:space="preserve">              OGÓŁEM</t>
  </si>
  <si>
    <t>Równowazniki pienieżne i ekwiwalenty dla żołnierzy i funkcjonariuszy</t>
  </si>
  <si>
    <t>KLASYFIKACJA</t>
  </si>
  <si>
    <t>DOCHODY</t>
  </si>
  <si>
    <t>WYDATKI</t>
  </si>
  <si>
    <t>Dotacje celowe przekazane gminie na zadania bieżące realizowane na podstawie porozumień (umów) między jednostkami samorządu terytorialnego</t>
  </si>
  <si>
    <t xml:space="preserve">1) Całoroczne utrzymanie dróg powiatowych w miastach, w tym: </t>
  </si>
  <si>
    <t xml:space="preserve">           ZALEWO - 38.060,-</t>
  </si>
  <si>
    <t xml:space="preserve">           LUBAWA - 47.230,-</t>
  </si>
  <si>
    <t>Dotacje celowe otrzymane od samorządu województwa na zadania bieżące realizowane na podstawie porozumień między jednostkami samorządu terytorialnego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</si>
  <si>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</si>
  <si>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</si>
  <si>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 xml:space="preserve">Nauka religii bizantyjsko-ukraińskiej, kościoła zielonoświątkowego - miasto Iława </t>
  </si>
  <si>
    <t>Dotacje celowe otrzymane od samorządu województwa na zadania bieżące realizowane na podstawie porozumień (umów) między jednostkami samorządu terytorialnego</t>
  </si>
  <si>
    <t>Dotacje otrzymane z gminy na zadania bieżące realizowane na podstawie porozumień między jst</t>
  </si>
  <si>
    <t>Prowadzenie Biblioteki Powiatowej przez Miejską Bibliotekę Publiczną w Iławie działającą w strukturze Iławskiego Centrum Kultury w Iławie</t>
  </si>
  <si>
    <t xml:space="preserve">                                       umów (porozumień) z innymi jednostkami samorządu terytorialnego</t>
  </si>
  <si>
    <t>Nazwa zadania inwestycyjnego</t>
  </si>
  <si>
    <t>Lata realizacji</t>
  </si>
  <si>
    <t>Nakłady poniesione do 31.XII.2004</t>
  </si>
  <si>
    <t>Pozostałe nakłady do poniesienia (8+12+13+14)</t>
  </si>
  <si>
    <t>PLANOWANE NAKŁADY</t>
  </si>
  <si>
    <t>Jednostka organizacyjna realizująca zadanie</t>
  </si>
  <si>
    <t>ŹRÓDŁA FINANSOWANIA</t>
  </si>
  <si>
    <t>Rok 2006</t>
  </si>
  <si>
    <t>Rok 2007</t>
  </si>
  <si>
    <t>Środki własne</t>
  </si>
  <si>
    <t>Kredyty i pożyczki</t>
  </si>
  <si>
    <t xml:space="preserve">Modernizacja drogi Iława-Boreczno, odcinek Makowo-Sąpy </t>
  </si>
  <si>
    <t xml:space="preserve"> 2000-2008</t>
  </si>
  <si>
    <t>PZD Iława</t>
  </si>
  <si>
    <t xml:space="preserve"> 2002-2008</t>
  </si>
  <si>
    <t>Zmiana układu komunikacji w Iławie ul.Andersa</t>
  </si>
  <si>
    <t>2004-2005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</si>
  <si>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</si>
  <si>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</si>
  <si>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</si>
  <si>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</si>
  <si>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</si>
  <si>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</si>
  <si>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</si>
  <si>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</si>
  <si>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</si>
  <si>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Ochrony Środowiska i Gospodarki Wodnej </t>
  </si>
  <si>
    <t>Dotacje celowe przekazane dla powiatu na na zadania bieżące realizowane na podstawie porozumień między jst</t>
  </si>
  <si>
    <t>Pokrywanie kosztów utrzymania dzieci z terenu naszego powiatu umieszczonych w placówkach opiekuńczo-wychowawczych na terenie innego powiatu</t>
  </si>
  <si>
    <t>3070</t>
  </si>
  <si>
    <t>Wydatki osobowe niezaliczone do uposażeń wypłacane żołnierzom i funkcjonariuszom</t>
  </si>
  <si>
    <t>Wykonanie</t>
  </si>
  <si>
    <t>4590</t>
  </si>
  <si>
    <t>Kary i odszkodowania wypłacane na rzecz osób fizycznych</t>
  </si>
  <si>
    <t>4170</t>
  </si>
  <si>
    <t>Dotacje celowe otrzymane z powiatu na zadania bieżące realizowane na podstawie porozumień (umów) między jednostkami samorządu terytorialnego</t>
  </si>
  <si>
    <t xml:space="preserve">Starostwo Powiatowe </t>
  </si>
  <si>
    <t>Realizacja programu "Wrota Warmii i Mazur - efektywna platforma funkcjonowania administraracji publicznych oraz świadczenia usług publicznych</t>
  </si>
  <si>
    <t>Współfinansowanie kosztów zatrudnienia pracownika oddelegowanego do pracy w Międzyzwiązkowej Organizacji Związkowej obsługującego szkoły i placówki na terenie miasta Iława - porozumienie z miastem Iława</t>
  </si>
  <si>
    <t xml:space="preserve">                     Załącznik Nr 5</t>
  </si>
  <si>
    <t>Dotacje celowe otrzymane z gminy na inwestycje i zakupy inwestycyjne realizowane na podstawie porozumień (umów) między jednostkami samorządu terytorialnego</t>
  </si>
  <si>
    <t xml:space="preserve">                     Załącznik Nr 10</t>
  </si>
  <si>
    <t>§ 0920 - Pozostałe odsetki</t>
  </si>
  <si>
    <t>4420</t>
  </si>
  <si>
    <t>Podróże służbowe zagraniczne</t>
  </si>
  <si>
    <t>Dotacje celowe z budżetu na finansowanie lub dofinansowanie kosztów realizacji inwestycji i zakupów inwestycyjnych innych jednostek sektora finansów publicznych - Rozbudowa Szpitala Powiatowego w Iławie II etap - nowy blok operacyjny</t>
  </si>
  <si>
    <t xml:space="preserve">1) </t>
  </si>
  <si>
    <t>Dotacja dla budżetu Miasta Katowice na pokrycie kosztów utrzymania dziecka w rodzinie zastępczej</t>
  </si>
  <si>
    <t>RACHUNEK DOCHODÓW WŁASNYCH w tym:</t>
  </si>
  <si>
    <t xml:space="preserve">                     Załącznik Nr 3</t>
  </si>
  <si>
    <t>4280</t>
  </si>
  <si>
    <t>Zakup usług zdrowotnych</t>
  </si>
  <si>
    <t>Wynagrodzenie bezosobowe</t>
  </si>
  <si>
    <t xml:space="preserve"> </t>
  </si>
  <si>
    <t>Plan na rok 2006</t>
  </si>
  <si>
    <t>4250</t>
  </si>
  <si>
    <t>4350</t>
  </si>
  <si>
    <t>01008</t>
  </si>
  <si>
    <t>Melioracje wodne</t>
  </si>
  <si>
    <t>Zakup usług dostępu do sieci Internet</t>
  </si>
  <si>
    <t>Źródła sfinansowania deficytu lub rozdysponowanie                                                           nadwyżki budżetowej w 2006 r.</t>
  </si>
  <si>
    <t>Wykonanie 2005 r.</t>
  </si>
  <si>
    <t>Wykonanie 2005</t>
  </si>
  <si>
    <t xml:space="preserve">                     Załącznik Nr 4</t>
  </si>
  <si>
    <t>Wydatki  inwestycyjne powiatu w roku budżetowym 2006 oraz wydatki</t>
  </si>
  <si>
    <t>na wieloletnie programy inwestycyjne w latach 2006-2008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</si>
</sst>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3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4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u val="single"/>
      <sz val="10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left" vertical="center" indent="1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30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5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2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19" fillId="0" borderId="0" xfId="0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0" xfId="0" applyFont="1" applyFill="1" applyBorder="1" applyAlignment="1">
      <alignment/>
    </xf>
    <xf numFmtId="4" fontId="6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20" xfId="0" applyFont="1" applyFill="1" applyBorder="1" applyAlignment="1">
      <alignment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5" fillId="0" borderId="39" xfId="18" applyNumberFormat="1" applyFont="1" applyFill="1" applyBorder="1" applyAlignment="1">
      <alignment horizontal="right" wrapText="1"/>
      <protection/>
    </xf>
    <xf numFmtId="4" fontId="5" fillId="0" borderId="17" xfId="0" applyNumberFormat="1" applyFont="1" applyFill="1" applyBorder="1" applyAlignment="1">
      <alignment/>
    </xf>
    <xf numFmtId="4" fontId="5" fillId="0" borderId="20" xfId="21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" fontId="27" fillId="0" borderId="30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" fontId="27" fillId="0" borderId="35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/>
    </xf>
    <xf numFmtId="0" fontId="32" fillId="0" borderId="0" xfId="19" applyFont="1">
      <alignment/>
      <protection/>
    </xf>
    <xf numFmtId="0" fontId="32" fillId="0" borderId="20" xfId="19" applyFont="1" applyBorder="1" applyAlignment="1">
      <alignment horizontal="center" vertical="center" wrapText="1"/>
      <protection/>
    </xf>
    <xf numFmtId="0" fontId="33" fillId="0" borderId="20" xfId="19" applyFont="1" applyBorder="1" applyAlignment="1">
      <alignment horizontal="center" vertical="center"/>
      <protection/>
    </xf>
    <xf numFmtId="0" fontId="32" fillId="0" borderId="20" xfId="19" applyFont="1" applyBorder="1">
      <alignment/>
      <protection/>
    </xf>
    <xf numFmtId="3" fontId="32" fillId="0" borderId="20" xfId="19" applyNumberFormat="1" applyFont="1" applyBorder="1">
      <alignment/>
      <protection/>
    </xf>
    <xf numFmtId="3" fontId="0" fillId="0" borderId="35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0" fontId="5" fillId="0" borderId="20" xfId="2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20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43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8" fillId="0" borderId="43" xfId="0" applyFont="1" applyBorder="1" applyAlignment="1" quotePrefix="1">
      <alignment horizontal="left" vertical="center" indent="1"/>
    </xf>
    <xf numFmtId="0" fontId="8" fillId="0" borderId="47" xfId="0" applyFont="1" applyBorder="1" applyAlignment="1" quotePrefix="1">
      <alignment horizontal="left" vertical="center" indent="1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30" fillId="0" borderId="20" xfId="19" applyNumberFormat="1" applyFont="1" applyBorder="1">
      <alignment/>
      <protection/>
    </xf>
    <xf numFmtId="0" fontId="30" fillId="0" borderId="0" xfId="19" applyFont="1">
      <alignment/>
      <protection/>
    </xf>
    <xf numFmtId="0" fontId="33" fillId="0" borderId="20" xfId="19" applyFont="1" applyFill="1" applyBorder="1" applyAlignment="1">
      <alignment horizontal="center" vertical="center"/>
      <protection/>
    </xf>
    <xf numFmtId="0" fontId="30" fillId="0" borderId="20" xfId="19" applyFont="1" applyFill="1" applyBorder="1" applyAlignment="1">
      <alignment horizontal="center"/>
      <protection/>
    </xf>
    <xf numFmtId="0" fontId="30" fillId="0" borderId="20" xfId="19" applyFont="1" applyFill="1" applyBorder="1">
      <alignment/>
      <protection/>
    </xf>
    <xf numFmtId="0" fontId="32" fillId="0" borderId="20" xfId="19" applyFont="1" applyFill="1" applyBorder="1">
      <alignment/>
      <protection/>
    </xf>
    <xf numFmtId="0" fontId="30" fillId="0" borderId="20" xfId="19" applyFont="1" applyFill="1" applyBorder="1" applyAlignment="1">
      <alignment horizontal="center"/>
      <protection/>
    </xf>
    <xf numFmtId="0" fontId="12" fillId="0" borderId="12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9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vertical="center" wrapText="1"/>
    </xf>
    <xf numFmtId="0" fontId="12" fillId="0" borderId="33" xfId="0" applyFont="1" applyBorder="1" applyAlignment="1">
      <alignment horizontal="lef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27" fillId="0" borderId="29" xfId="0" applyNumberFormat="1" applyFont="1" applyFill="1" applyBorder="1" applyAlignment="1">
      <alignment horizontal="center" vertical="center" wrapText="1"/>
    </xf>
    <xf numFmtId="4" fontId="28" fillId="0" borderId="3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28" fillId="0" borderId="35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20" xfId="0" applyNumberFormat="1" applyFont="1" applyFill="1" applyBorder="1" applyAlignment="1">
      <alignment horizontal="center" vertical="center"/>
    </xf>
    <xf numFmtId="3" fontId="32" fillId="0" borderId="20" xfId="19" applyNumberFormat="1" applyFont="1" applyFill="1" applyBorder="1">
      <alignment/>
      <protection/>
    </xf>
    <xf numFmtId="4" fontId="27" fillId="0" borderId="3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2" fillId="0" borderId="29" xfId="19" applyFont="1" applyFill="1" applyBorder="1" applyAlignment="1">
      <alignment horizontal="center" vertical="center"/>
      <protection/>
    </xf>
    <xf numFmtId="0" fontId="32" fillId="0" borderId="35" xfId="19" applyFont="1" applyFill="1" applyBorder="1" applyAlignment="1">
      <alignment horizontal="center" vertical="center"/>
      <protection/>
    </xf>
    <xf numFmtId="0" fontId="32" fillId="0" borderId="30" xfId="19" applyFont="1" applyFill="1" applyBorder="1" applyAlignment="1">
      <alignment horizontal="center" vertical="center"/>
      <protection/>
    </xf>
    <xf numFmtId="4" fontId="5" fillId="0" borderId="35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2" fillId="0" borderId="29" xfId="19" applyFont="1" applyFill="1" applyBorder="1" applyAlignment="1">
      <alignment horizontal="center" vertical="center"/>
      <protection/>
    </xf>
    <xf numFmtId="0" fontId="32" fillId="0" borderId="30" xfId="19" applyFont="1" applyFill="1" applyBorder="1" applyAlignment="1">
      <alignment horizontal="center" vertical="center"/>
      <protection/>
    </xf>
    <xf numFmtId="0" fontId="32" fillId="0" borderId="35" xfId="19" applyFont="1" applyFill="1" applyBorder="1" applyAlignment="1">
      <alignment horizontal="center" vertical="center"/>
      <protection/>
    </xf>
    <xf numFmtId="0" fontId="32" fillId="0" borderId="20" xfId="19" applyFont="1" applyFill="1" applyBorder="1" applyAlignment="1">
      <alignment horizontal="center" vertical="center"/>
      <protection/>
    </xf>
    <xf numFmtId="3" fontId="32" fillId="0" borderId="29" xfId="19" applyNumberFormat="1" applyFont="1" applyBorder="1" applyAlignment="1">
      <alignment horizontal="center"/>
      <protection/>
    </xf>
    <xf numFmtId="3" fontId="32" fillId="0" borderId="30" xfId="19" applyNumberFormat="1" applyFont="1" applyBorder="1" applyAlignment="1">
      <alignment horizontal="center"/>
      <protection/>
    </xf>
    <xf numFmtId="3" fontId="32" fillId="0" borderId="35" xfId="19" applyNumberFormat="1" applyFont="1" applyBorder="1" applyAlignment="1">
      <alignment horizontal="center"/>
      <protection/>
    </xf>
    <xf numFmtId="0" fontId="32" fillId="0" borderId="36" xfId="19" applyFont="1" applyBorder="1" applyAlignment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2" fillId="0" borderId="29" xfId="19" applyFont="1" applyBorder="1" applyAlignment="1">
      <alignment horizontal="center" vertical="center"/>
      <protection/>
    </xf>
    <xf numFmtId="0" fontId="32" fillId="0" borderId="30" xfId="19" applyFont="1" applyBorder="1" applyAlignment="1">
      <alignment horizontal="center" vertical="center"/>
      <protection/>
    </xf>
    <xf numFmtId="0" fontId="32" fillId="0" borderId="35" xfId="19" applyFont="1" applyBorder="1" applyAlignment="1">
      <alignment horizontal="center" vertical="center"/>
      <protection/>
    </xf>
    <xf numFmtId="0" fontId="32" fillId="0" borderId="29" xfId="19" applyFont="1" applyBorder="1" applyAlignment="1">
      <alignment horizontal="center" vertical="center" wrapText="1"/>
      <protection/>
    </xf>
    <xf numFmtId="0" fontId="32" fillId="0" borderId="30" xfId="19" applyFont="1" applyBorder="1" applyAlignment="1">
      <alignment horizontal="center" vertical="center" wrapText="1"/>
      <protection/>
    </xf>
    <xf numFmtId="0" fontId="32" fillId="0" borderId="35" xfId="19" applyFont="1" applyBorder="1" applyAlignment="1">
      <alignment horizontal="center" vertical="center" wrapText="1"/>
      <protection/>
    </xf>
    <xf numFmtId="0" fontId="32" fillId="0" borderId="20" xfId="19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3" fontId="32" fillId="0" borderId="20" xfId="19" applyNumberFormat="1" applyFont="1" applyBorder="1" applyAlignment="1">
      <alignment horizontal="center"/>
      <protection/>
    </xf>
    <xf numFmtId="0" fontId="32" fillId="0" borderId="20" xfId="19" applyFont="1" applyBorder="1" applyAlignment="1">
      <alignment horizontal="center" vertical="center"/>
      <protection/>
    </xf>
    <xf numFmtId="0" fontId="32" fillId="0" borderId="20" xfId="19" applyFont="1" applyBorder="1" applyAlignment="1">
      <alignment horizontal="center" vertical="center" wrapText="1"/>
      <protection/>
    </xf>
    <xf numFmtId="3" fontId="32" fillId="0" borderId="29" xfId="19" applyNumberFormat="1" applyFont="1" applyFill="1" applyBorder="1" applyAlignment="1">
      <alignment horizontal="center"/>
      <protection/>
    </xf>
    <xf numFmtId="3" fontId="32" fillId="0" borderId="30" xfId="19" applyNumberFormat="1" applyFont="1" applyFill="1" applyBorder="1" applyAlignment="1">
      <alignment horizontal="center"/>
      <protection/>
    </xf>
    <xf numFmtId="3" fontId="32" fillId="0" borderId="35" xfId="19" applyNumberFormat="1" applyFont="1" applyFill="1" applyBorder="1" applyAlignment="1">
      <alignment horizontal="center"/>
      <protection/>
    </xf>
    <xf numFmtId="0" fontId="32" fillId="0" borderId="36" xfId="19" applyFont="1" applyFill="1" applyBorder="1" applyAlignment="1">
      <alignment horizontal="left" vertical="center"/>
      <protection/>
    </xf>
    <xf numFmtId="0" fontId="0" fillId="0" borderId="4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2" fillId="0" borderId="0" xfId="19" applyFont="1" applyAlignment="1">
      <alignment horizontal="left"/>
      <protection/>
    </xf>
    <xf numFmtId="0" fontId="32" fillId="0" borderId="29" xfId="19" applyFont="1" applyFill="1" applyBorder="1" applyAlignment="1">
      <alignment horizontal="center" vertical="center" wrapText="1"/>
      <protection/>
    </xf>
    <xf numFmtId="0" fontId="32" fillId="0" borderId="30" xfId="19" applyFont="1" applyFill="1" applyBorder="1" applyAlignment="1">
      <alignment horizontal="center" vertical="center" wrapText="1"/>
      <protection/>
    </xf>
    <xf numFmtId="0" fontId="32" fillId="0" borderId="35" xfId="19" applyFont="1" applyFill="1" applyBorder="1" applyAlignment="1">
      <alignment horizontal="center" vertical="center" wrapText="1"/>
      <protection/>
    </xf>
    <xf numFmtId="0" fontId="32" fillId="0" borderId="20" xfId="19" applyFont="1" applyBorder="1" applyAlignment="1">
      <alignment horizontal="center"/>
      <protection/>
    </xf>
    <xf numFmtId="0" fontId="32" fillId="0" borderId="17" xfId="19" applyFont="1" applyBorder="1" applyAlignment="1">
      <alignment horizontal="center"/>
      <protection/>
    </xf>
    <xf numFmtId="0" fontId="32" fillId="0" borderId="12" xfId="19" applyFont="1" applyBorder="1" applyAlignment="1">
      <alignment horizontal="center"/>
      <protection/>
    </xf>
    <xf numFmtId="0" fontId="32" fillId="0" borderId="17" xfId="19" applyFont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0" borderId="20" xfId="19" applyFont="1" applyBorder="1" applyAlignment="1">
      <alignment horizontal="center"/>
      <protection/>
    </xf>
    <xf numFmtId="0" fontId="30" fillId="0" borderId="0" xfId="19" applyFont="1" applyAlignment="1">
      <alignment horizont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Arkusz2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142875</xdr:rowOff>
    </xdr:from>
    <xdr:to>
      <xdr:col>4</xdr:col>
      <xdr:colOff>0</xdr:colOff>
      <xdr:row>110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02907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142875</xdr:rowOff>
    </xdr:from>
    <xdr:to>
      <xdr:col>4</xdr:col>
      <xdr:colOff>0</xdr:colOff>
      <xdr:row>110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402907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142875</xdr:rowOff>
    </xdr:from>
    <xdr:to>
      <xdr:col>4</xdr:col>
      <xdr:colOff>0</xdr:colOff>
      <xdr:row>110</xdr:row>
      <xdr:rowOff>142875</xdr:rowOff>
    </xdr:to>
    <xdr:sp>
      <xdr:nvSpPr>
        <xdr:cNvPr id="379" name="Line 379"/>
        <xdr:cNvSpPr>
          <a:spLocks/>
        </xdr:cNvSpPr>
      </xdr:nvSpPr>
      <xdr:spPr>
        <a:xfrm>
          <a:off x="402907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134</xdr:row>
      <xdr:rowOff>0</xdr:rowOff>
    </xdr:from>
    <xdr:to>
      <xdr:col>1</xdr:col>
      <xdr:colOff>457200</xdr:colOff>
      <xdr:row>134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142875</xdr:rowOff>
    </xdr:from>
    <xdr:to>
      <xdr:col>4</xdr:col>
      <xdr:colOff>0</xdr:colOff>
      <xdr:row>110</xdr:row>
      <xdr:rowOff>142875</xdr:rowOff>
    </xdr:to>
    <xdr:sp>
      <xdr:nvSpPr>
        <xdr:cNvPr id="560" name="Line 560"/>
        <xdr:cNvSpPr>
          <a:spLocks/>
        </xdr:cNvSpPr>
      </xdr:nvSpPr>
      <xdr:spPr>
        <a:xfrm>
          <a:off x="402907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134</xdr:row>
      <xdr:rowOff>0</xdr:rowOff>
    </xdr:from>
    <xdr:to>
      <xdr:col>1</xdr:col>
      <xdr:colOff>457200</xdr:colOff>
      <xdr:row>134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142875</xdr:rowOff>
    </xdr:from>
    <xdr:to>
      <xdr:col>4</xdr:col>
      <xdr:colOff>0</xdr:colOff>
      <xdr:row>110</xdr:row>
      <xdr:rowOff>142875</xdr:rowOff>
    </xdr:to>
    <xdr:sp>
      <xdr:nvSpPr>
        <xdr:cNvPr id="741" name="Line 741"/>
        <xdr:cNvSpPr>
          <a:spLocks/>
        </xdr:cNvSpPr>
      </xdr:nvSpPr>
      <xdr:spPr>
        <a:xfrm>
          <a:off x="4029075" y="312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320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994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2907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4" name="Line 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5" name="Line 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6" name="Line 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27" name="Line 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2907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2907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134</xdr:row>
      <xdr:rowOff>0</xdr:rowOff>
    </xdr:from>
    <xdr:to>
      <xdr:col>1</xdr:col>
      <xdr:colOff>457200</xdr:colOff>
      <xdr:row>134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2907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134</xdr:row>
      <xdr:rowOff>0</xdr:rowOff>
    </xdr:from>
    <xdr:to>
      <xdr:col>1</xdr:col>
      <xdr:colOff>457200</xdr:colOff>
      <xdr:row>134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134</xdr:row>
      <xdr:rowOff>0</xdr:rowOff>
    </xdr:from>
    <xdr:to>
      <xdr:col>1</xdr:col>
      <xdr:colOff>466725</xdr:colOff>
      <xdr:row>134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806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142875</xdr:rowOff>
    </xdr:from>
    <xdr:to>
      <xdr:col>4</xdr:col>
      <xdr:colOff>0</xdr:colOff>
      <xdr:row>107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2907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29075" y="3388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4</xdr:col>
      <xdr:colOff>0</xdr:colOff>
      <xdr:row>49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228600</xdr:rowOff>
    </xdr:from>
    <xdr:to>
      <xdr:col>4</xdr:col>
      <xdr:colOff>0</xdr:colOff>
      <xdr:row>78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29075" y="21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2907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29075" y="2232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290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29075" y="3002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152400</xdr:rowOff>
    </xdr:from>
    <xdr:to>
      <xdr:col>4</xdr:col>
      <xdr:colOff>0</xdr:colOff>
      <xdr:row>111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29075" y="3218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290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152400</xdr:rowOff>
    </xdr:from>
    <xdr:to>
      <xdr:col>4</xdr:col>
      <xdr:colOff>0</xdr:colOff>
      <xdr:row>116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29075" y="3429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29075" y="3789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29075" y="2979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37" name="Line 813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38" name="Line 814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41" name="Line 817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42" name="Line 818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45" name="Line 821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46" name="Line 822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49" name="Line 825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0" name="Line 826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3" name="Line 829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4" name="Line 830"/>
        <xdr:cNvSpPr>
          <a:spLocks/>
        </xdr:cNvSpPr>
      </xdr:nvSpPr>
      <xdr:spPr>
        <a:xfrm>
          <a:off x="4029075" y="3017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29075" y="3018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076950" y="714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076950" y="714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6076950" y="714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6076950" y="714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76200</xdr:rowOff>
    </xdr:from>
    <xdr:to>
      <xdr:col>4</xdr:col>
      <xdr:colOff>85725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24075" y="2209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4</xdr:col>
      <xdr:colOff>76200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114550" y="2381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66675</xdr:rowOff>
    </xdr:from>
    <xdr:to>
      <xdr:col>4</xdr:col>
      <xdr:colOff>85725</xdr:colOff>
      <xdr:row>14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124075" y="252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4</xdr:col>
      <xdr:colOff>85725</xdr:colOff>
      <xdr:row>15</xdr:row>
      <xdr:rowOff>66675</xdr:rowOff>
    </xdr:to>
    <xdr:sp>
      <xdr:nvSpPr>
        <xdr:cNvPr id="4" name="Line 4"/>
        <xdr:cNvSpPr>
          <a:spLocks/>
        </xdr:cNvSpPr>
      </xdr:nvSpPr>
      <xdr:spPr>
        <a:xfrm>
          <a:off x="2124075" y="2686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66675</xdr:rowOff>
    </xdr:from>
    <xdr:to>
      <xdr:col>4</xdr:col>
      <xdr:colOff>85725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>
          <a:off x="2124075" y="2847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76200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2114550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85725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21240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85725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21240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21</xdr:row>
      <xdr:rowOff>0</xdr:rowOff>
    </xdr:from>
    <xdr:to>
      <xdr:col>3</xdr:col>
      <xdr:colOff>209550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857375" y="483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0</xdr:rowOff>
    </xdr:from>
    <xdr:to>
      <xdr:col>3</xdr:col>
      <xdr:colOff>209550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483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0</xdr:rowOff>
    </xdr:from>
    <xdr:to>
      <xdr:col>3</xdr:col>
      <xdr:colOff>209550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483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0</xdr:rowOff>
    </xdr:from>
    <xdr:to>
      <xdr:col>3</xdr:col>
      <xdr:colOff>209550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1857375" y="483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3"/>
  <sheetViews>
    <sheetView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586" t="s">
        <v>515</v>
      </c>
      <c r="B1" s="586"/>
      <c r="C1" s="586"/>
      <c r="D1" s="586"/>
      <c r="E1" s="586"/>
      <c r="F1" s="586"/>
    </row>
    <row r="2" spans="1:6" ht="15" customHeight="1">
      <c r="A2" s="586"/>
      <c r="B2" s="586"/>
      <c r="C2" s="586"/>
      <c r="D2" s="586"/>
      <c r="E2" s="586"/>
      <c r="F2" s="586"/>
    </row>
    <row r="3" ht="13.5" thickBot="1">
      <c r="F3" s="4" t="s">
        <v>215</v>
      </c>
    </row>
    <row r="4" spans="1:6" ht="15.75" thickBot="1">
      <c r="A4" s="112" t="s">
        <v>160</v>
      </c>
      <c r="B4" s="112" t="s">
        <v>157</v>
      </c>
      <c r="C4" s="112" t="s">
        <v>174</v>
      </c>
      <c r="D4" s="341" t="s">
        <v>174</v>
      </c>
      <c r="E4" s="584" t="s">
        <v>158</v>
      </c>
      <c r="F4" s="585"/>
    </row>
    <row r="5" spans="1:6" ht="30.75" thickBot="1">
      <c r="A5" s="113"/>
      <c r="B5" s="113"/>
      <c r="C5" s="114" t="s">
        <v>175</v>
      </c>
      <c r="D5" s="344" t="s">
        <v>96</v>
      </c>
      <c r="E5" s="115" t="s">
        <v>516</v>
      </c>
      <c r="F5" s="115" t="s">
        <v>509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358" t="s">
        <v>162</v>
      </c>
      <c r="B7" s="19" t="s">
        <v>176</v>
      </c>
      <c r="C7" s="18"/>
      <c r="D7" s="18"/>
      <c r="E7" s="104">
        <v>56172042</v>
      </c>
      <c r="F7" s="104">
        <v>55338970</v>
      </c>
    </row>
    <row r="8" spans="1:6" ht="19.5" customHeight="1">
      <c r="A8" s="20" t="s">
        <v>166</v>
      </c>
      <c r="B8" s="21" t="s">
        <v>177</v>
      </c>
      <c r="C8" s="20"/>
      <c r="D8" s="20"/>
      <c r="E8" s="105">
        <v>54856358</v>
      </c>
      <c r="F8" s="105">
        <v>64304660</v>
      </c>
    </row>
    <row r="9" spans="1:6" ht="19.5" customHeight="1" hidden="1">
      <c r="A9" s="26"/>
      <c r="B9" s="27"/>
      <c r="C9" s="20"/>
      <c r="D9" s="20"/>
      <c r="E9" s="105"/>
      <c r="F9" s="105"/>
    </row>
    <row r="10" spans="1:6" ht="19.5" customHeight="1">
      <c r="A10" s="20"/>
      <c r="B10" s="21" t="s">
        <v>205</v>
      </c>
      <c r="C10" s="20"/>
      <c r="D10" s="20"/>
      <c r="E10" s="105">
        <f>E7-E8</f>
        <v>1315684</v>
      </c>
      <c r="F10" s="105">
        <f>F7-F8</f>
        <v>-8965690</v>
      </c>
    </row>
    <row r="11" spans="1:6" ht="0.75" customHeight="1" thickBot="1">
      <c r="A11" s="18"/>
      <c r="B11" s="19"/>
      <c r="C11" s="18"/>
      <c r="D11" s="18"/>
      <c r="E11" s="104"/>
      <c r="F11" s="104"/>
    </row>
    <row r="12" spans="1:6" ht="19.5" customHeight="1" thickBot="1">
      <c r="A12" s="29"/>
      <c r="B12" s="30" t="s">
        <v>213</v>
      </c>
      <c r="C12" s="29"/>
      <c r="D12" s="29"/>
      <c r="E12" s="103">
        <f>E13-E23</f>
        <v>-1315684</v>
      </c>
      <c r="F12" s="103">
        <f>F13-F23</f>
        <v>8965690</v>
      </c>
    </row>
    <row r="13" spans="1:6" ht="19.5" customHeight="1" thickBot="1">
      <c r="A13" s="22" t="s">
        <v>167</v>
      </c>
      <c r="B13" s="23" t="s">
        <v>191</v>
      </c>
      <c r="C13" s="22"/>
      <c r="D13" s="22"/>
      <c r="E13" s="102">
        <f>SUM(E14:E22)</f>
        <v>4441668</v>
      </c>
      <c r="F13" s="102">
        <f>SUM(F14:F22)</f>
        <v>11369690</v>
      </c>
    </row>
    <row r="14" spans="1:6" ht="19.5" customHeight="1">
      <c r="A14" s="350" t="s">
        <v>163</v>
      </c>
      <c r="B14" s="345" t="s">
        <v>97</v>
      </c>
      <c r="C14" s="351" t="s">
        <v>201</v>
      </c>
      <c r="D14" s="355" t="s">
        <v>201</v>
      </c>
      <c r="E14" s="98">
        <v>3338371</v>
      </c>
      <c r="F14" s="98">
        <f>-F10+F23-F22-F19</f>
        <v>9987309</v>
      </c>
    </row>
    <row r="15" spans="1:6" ht="19.5" customHeight="1">
      <c r="A15" s="25" t="s">
        <v>164</v>
      </c>
      <c r="B15" s="346" t="s">
        <v>206</v>
      </c>
      <c r="C15" s="352" t="s">
        <v>201</v>
      </c>
      <c r="D15" s="356" t="s">
        <v>201</v>
      </c>
      <c r="E15" s="343">
        <v>0</v>
      </c>
      <c r="F15" s="343">
        <v>0</v>
      </c>
    </row>
    <row r="16" spans="1:6" ht="45">
      <c r="A16" s="20" t="s">
        <v>165</v>
      </c>
      <c r="B16" s="347" t="s">
        <v>98</v>
      </c>
      <c r="C16" s="353"/>
      <c r="D16" s="357" t="s">
        <v>99</v>
      </c>
      <c r="E16" s="343">
        <v>0</v>
      </c>
      <c r="F16" s="343">
        <v>0</v>
      </c>
    </row>
    <row r="17" spans="1:6" ht="19.5" customHeight="1">
      <c r="A17" s="20" t="s">
        <v>154</v>
      </c>
      <c r="B17" s="348" t="s">
        <v>192</v>
      </c>
      <c r="C17" s="353" t="s">
        <v>202</v>
      </c>
      <c r="D17" s="357" t="s">
        <v>100</v>
      </c>
      <c r="E17" s="343">
        <v>0</v>
      </c>
      <c r="F17" s="343">
        <v>0</v>
      </c>
    </row>
    <row r="18" spans="1:6" ht="19.5" customHeight="1">
      <c r="A18" s="20" t="s">
        <v>169</v>
      </c>
      <c r="B18" s="348" t="s">
        <v>193</v>
      </c>
      <c r="C18" s="353" t="s">
        <v>203</v>
      </c>
      <c r="D18" s="357" t="s">
        <v>101</v>
      </c>
      <c r="E18" s="343">
        <v>0</v>
      </c>
      <c r="F18" s="343">
        <v>0</v>
      </c>
    </row>
    <row r="19" spans="1:6" ht="21.75" customHeight="1">
      <c r="A19" s="20" t="s">
        <v>173</v>
      </c>
      <c r="B19" s="348" t="s">
        <v>178</v>
      </c>
      <c r="C19" s="353" t="s">
        <v>204</v>
      </c>
      <c r="D19" s="357" t="s">
        <v>204</v>
      </c>
      <c r="E19" s="343">
        <v>0</v>
      </c>
      <c r="F19" s="343">
        <f>SUM(E10)</f>
        <v>1315684</v>
      </c>
    </row>
    <row r="20" spans="1:6" ht="19.5" customHeight="1">
      <c r="A20" s="20" t="s">
        <v>181</v>
      </c>
      <c r="B20" s="348" t="s">
        <v>102</v>
      </c>
      <c r="C20" s="353"/>
      <c r="D20" s="357" t="s">
        <v>103</v>
      </c>
      <c r="E20" s="343">
        <v>0</v>
      </c>
      <c r="F20" s="343">
        <v>0</v>
      </c>
    </row>
    <row r="21" spans="1:6" ht="19.5" customHeight="1">
      <c r="A21" s="24" t="s">
        <v>190</v>
      </c>
      <c r="B21" s="31" t="s">
        <v>104</v>
      </c>
      <c r="C21" s="351"/>
      <c r="D21" s="356" t="s">
        <v>105</v>
      </c>
      <c r="E21" s="343">
        <v>0</v>
      </c>
      <c r="F21" s="343">
        <v>0</v>
      </c>
    </row>
    <row r="22" spans="1:6" ht="19.5" customHeight="1" thickBot="1">
      <c r="A22" s="24" t="s">
        <v>248</v>
      </c>
      <c r="B22" s="31" t="s">
        <v>106</v>
      </c>
      <c r="C22" s="354" t="s">
        <v>202</v>
      </c>
      <c r="D22" s="356" t="s">
        <v>202</v>
      </c>
      <c r="E22" s="96">
        <v>1103297</v>
      </c>
      <c r="F22" s="96">
        <f>E28-F19</f>
        <v>66697</v>
      </c>
    </row>
    <row r="23" spans="1:6" ht="19.5" customHeight="1" thickBot="1">
      <c r="A23" s="22" t="s">
        <v>184</v>
      </c>
      <c r="B23" s="349" t="s">
        <v>194</v>
      </c>
      <c r="C23" s="28"/>
      <c r="D23" s="22"/>
      <c r="E23" s="102">
        <f>SUM(E24:E31)</f>
        <v>5757352</v>
      </c>
      <c r="F23" s="102">
        <f>SUM(F24:F31)</f>
        <v>2404000</v>
      </c>
    </row>
    <row r="24" spans="1:6" ht="19.5" customHeight="1">
      <c r="A24" s="350" t="s">
        <v>163</v>
      </c>
      <c r="B24" s="362" t="s">
        <v>180</v>
      </c>
      <c r="C24" s="364" t="s">
        <v>196</v>
      </c>
      <c r="D24" s="359" t="s">
        <v>196</v>
      </c>
      <c r="E24" s="366">
        <v>2374971</v>
      </c>
      <c r="F24" s="366">
        <v>404000</v>
      </c>
    </row>
    <row r="25" spans="1:6" ht="19.5" customHeight="1">
      <c r="A25" s="20" t="s">
        <v>164</v>
      </c>
      <c r="B25" s="21" t="s">
        <v>200</v>
      </c>
      <c r="C25" s="365"/>
      <c r="D25" s="357" t="s">
        <v>196</v>
      </c>
      <c r="E25" s="97"/>
      <c r="F25" s="97"/>
    </row>
    <row r="26" spans="1:6" ht="45">
      <c r="A26" s="20" t="s">
        <v>165</v>
      </c>
      <c r="B26" s="342" t="s">
        <v>108</v>
      </c>
      <c r="C26" s="365"/>
      <c r="D26" s="357" t="s">
        <v>109</v>
      </c>
      <c r="E26" s="97"/>
      <c r="F26" s="97"/>
    </row>
    <row r="27" spans="1:6" ht="19.5" customHeight="1">
      <c r="A27" s="20" t="s">
        <v>154</v>
      </c>
      <c r="B27" s="21" t="s">
        <v>110</v>
      </c>
      <c r="C27" s="365" t="s">
        <v>218</v>
      </c>
      <c r="D27" s="357" t="s">
        <v>218</v>
      </c>
      <c r="E27" s="97">
        <v>0</v>
      </c>
      <c r="F27" s="97">
        <v>0</v>
      </c>
    </row>
    <row r="28" spans="1:6" ht="19.5" customHeight="1">
      <c r="A28" s="20" t="s">
        <v>169</v>
      </c>
      <c r="B28" s="21" t="s">
        <v>111</v>
      </c>
      <c r="C28" s="365" t="s">
        <v>198</v>
      </c>
      <c r="D28" s="357" t="s">
        <v>198</v>
      </c>
      <c r="E28" s="97">
        <v>1382381</v>
      </c>
      <c r="F28" s="97">
        <v>0</v>
      </c>
    </row>
    <row r="29" spans="1:6" ht="17.25" customHeight="1">
      <c r="A29" s="20" t="s">
        <v>173</v>
      </c>
      <c r="B29" s="21" t="s">
        <v>179</v>
      </c>
      <c r="C29" s="365" t="s">
        <v>199</v>
      </c>
      <c r="D29" s="357" t="s">
        <v>199</v>
      </c>
      <c r="E29" s="97">
        <v>2000000</v>
      </c>
      <c r="F29" s="97">
        <v>2000000</v>
      </c>
    </row>
    <row r="30" spans="1:6" ht="17.25" customHeight="1">
      <c r="A30" s="20" t="s">
        <v>181</v>
      </c>
      <c r="B30" s="21" t="s">
        <v>147</v>
      </c>
      <c r="C30" s="365"/>
      <c r="D30" s="357" t="s">
        <v>112</v>
      </c>
      <c r="E30" s="97"/>
      <c r="F30" s="97"/>
    </row>
    <row r="31" spans="1:6" ht="17.25" customHeight="1" thickBot="1">
      <c r="A31" s="361" t="s">
        <v>190</v>
      </c>
      <c r="B31" s="363" t="s">
        <v>195</v>
      </c>
      <c r="C31" s="365" t="s">
        <v>197</v>
      </c>
      <c r="D31" s="360" t="s">
        <v>107</v>
      </c>
      <c r="E31" s="367">
        <v>0</v>
      </c>
      <c r="F31" s="367">
        <v>0</v>
      </c>
    </row>
    <row r="32" spans="1:6" ht="19.5" customHeight="1">
      <c r="A32" s="6"/>
      <c r="B32" s="7"/>
      <c r="C32" s="7"/>
      <c r="D32" s="7"/>
      <c r="E32" s="99"/>
      <c r="F32" s="99"/>
    </row>
    <row r="33" spans="1:6" ht="30" hidden="1">
      <c r="A33" s="40" t="s">
        <v>207</v>
      </c>
      <c r="B33" s="43" t="s">
        <v>219</v>
      </c>
      <c r="C33" s="41"/>
      <c r="D33" s="41"/>
      <c r="E33" s="106">
        <f>E23</f>
        <v>5757352</v>
      </c>
      <c r="F33" s="109">
        <f>F23</f>
        <v>2404000</v>
      </c>
    </row>
    <row r="34" spans="1:6" ht="30" hidden="1">
      <c r="A34" s="32" t="s">
        <v>208</v>
      </c>
      <c r="B34" s="42" t="s">
        <v>214</v>
      </c>
      <c r="C34" s="37"/>
      <c r="D34" s="37"/>
      <c r="E34" s="107">
        <f>E7-E33</f>
        <v>50414690</v>
      </c>
      <c r="F34" s="110">
        <f>F7-F33</f>
        <v>52934970</v>
      </c>
    </row>
    <row r="35" spans="1:6" ht="30" hidden="1">
      <c r="A35" s="32" t="s">
        <v>209</v>
      </c>
      <c r="B35" s="42" t="s">
        <v>210</v>
      </c>
      <c r="C35" s="37"/>
      <c r="D35" s="37"/>
      <c r="E35" s="107">
        <f>E8-E34</f>
        <v>4441668</v>
      </c>
      <c r="F35" s="110">
        <f>F8-F34</f>
        <v>11369690</v>
      </c>
    </row>
    <row r="36" spans="1:6" ht="45.75" hidden="1" thickBot="1">
      <c r="A36" s="33" t="s">
        <v>211</v>
      </c>
      <c r="B36" s="38" t="s">
        <v>212</v>
      </c>
      <c r="C36" s="39"/>
      <c r="D36" s="39"/>
      <c r="E36" s="108">
        <f>SUM(E13)</f>
        <v>4441668</v>
      </c>
      <c r="F36" s="111">
        <f>SUM(F13)</f>
        <v>11369690</v>
      </c>
    </row>
    <row r="37" spans="1:6" ht="12.75">
      <c r="A37" s="6"/>
      <c r="B37" s="6"/>
      <c r="C37" s="6"/>
      <c r="D37" s="6"/>
      <c r="E37" s="99"/>
      <c r="F37" s="99"/>
    </row>
    <row r="38" spans="1:6" ht="12.75">
      <c r="A38" s="5"/>
      <c r="E38" s="100"/>
      <c r="F38" s="100"/>
    </row>
    <row r="39" spans="1:6" ht="12.75">
      <c r="A39" s="5"/>
      <c r="E39" s="100"/>
      <c r="F39" s="100"/>
    </row>
    <row r="40" spans="5:6" s="36" customFormat="1" ht="15">
      <c r="E40" s="101"/>
      <c r="F40" s="101"/>
    </row>
    <row r="41" spans="1:6" ht="12.75">
      <c r="A41" s="5"/>
      <c r="E41" s="100"/>
      <c r="F41" s="100"/>
    </row>
    <row r="42" spans="1:6" ht="12.75">
      <c r="A42" s="5"/>
      <c r="E42" s="100"/>
      <c r="F42" s="100"/>
    </row>
    <row r="43" spans="1:6" ht="12.75">
      <c r="A43" s="5"/>
      <c r="E43" s="100"/>
      <c r="F43" s="100"/>
    </row>
    <row r="44" spans="1:6" ht="12.75">
      <c r="A44" s="5"/>
      <c r="E44" s="100"/>
      <c r="F44" s="100"/>
    </row>
    <row r="45" spans="1:6" ht="12.75">
      <c r="A45" s="5"/>
      <c r="E45" s="100"/>
      <c r="F45" s="100"/>
    </row>
    <row r="46" spans="1:6" ht="12.75">
      <c r="A46" s="5"/>
      <c r="E46" s="100"/>
      <c r="F46" s="100"/>
    </row>
    <row r="47" spans="1:6" ht="12.75">
      <c r="A47" s="5"/>
      <c r="E47" s="100"/>
      <c r="F47" s="100"/>
    </row>
    <row r="48" spans="1:6" ht="12.75">
      <c r="A48" s="5"/>
      <c r="E48" s="100"/>
      <c r="F48" s="100"/>
    </row>
    <row r="49" spans="5:6" ht="12.75">
      <c r="E49" s="100"/>
      <c r="F49" s="100"/>
    </row>
    <row r="50" spans="5:6" ht="12.75">
      <c r="E50" s="100"/>
      <c r="F50" s="100"/>
    </row>
    <row r="51" spans="5:6" ht="12.75">
      <c r="E51" s="100"/>
      <c r="F51" s="100"/>
    </row>
    <row r="52" spans="5:6" ht="12.75">
      <c r="E52" s="100"/>
      <c r="F52" s="100"/>
    </row>
    <row r="53" spans="5:6" ht="12.75">
      <c r="E53" s="100"/>
      <c r="F53" s="100"/>
    </row>
    <row r="54" spans="5:6" ht="12.75">
      <c r="E54" s="100"/>
      <c r="F54" s="100"/>
    </row>
    <row r="55" spans="5:6" ht="12.75">
      <c r="E55" s="100"/>
      <c r="F55" s="100"/>
    </row>
    <row r="56" spans="5:6" ht="12.75">
      <c r="E56" s="100"/>
      <c r="F56" s="100"/>
    </row>
    <row r="57" spans="5:6" ht="12.75">
      <c r="E57" s="100"/>
      <c r="F57" s="100"/>
    </row>
    <row r="58" spans="5:6" ht="12.75">
      <c r="E58" s="100"/>
      <c r="F58" s="100"/>
    </row>
    <row r="59" spans="5:6" ht="12.75">
      <c r="E59" s="100"/>
      <c r="F59" s="100"/>
    </row>
    <row r="60" spans="5:6" ht="12.75">
      <c r="E60" s="100"/>
      <c r="F60" s="100"/>
    </row>
    <row r="61" spans="5:6" ht="12.75">
      <c r="E61" s="100"/>
      <c r="F61" s="100"/>
    </row>
    <row r="62" spans="5:6" ht="12.75">
      <c r="E62" s="100"/>
      <c r="F62" s="100"/>
    </row>
    <row r="63" spans="5:6" ht="12.75">
      <c r="E63" s="100"/>
      <c r="F63" s="100"/>
    </row>
    <row r="64" spans="5:6" ht="12.75">
      <c r="E64" s="100"/>
      <c r="F64" s="100"/>
    </row>
    <row r="65" spans="5:6" ht="12.75">
      <c r="E65" s="100"/>
      <c r="F65" s="100"/>
    </row>
    <row r="66" spans="5:6" ht="12.75">
      <c r="E66" s="100"/>
      <c r="F66" s="100"/>
    </row>
    <row r="67" spans="5:6" ht="12.75">
      <c r="E67" s="100"/>
      <c r="F67" s="100"/>
    </row>
    <row r="68" spans="5:6" ht="12.75">
      <c r="E68" s="100"/>
      <c r="F68" s="100"/>
    </row>
    <row r="69" spans="5:6" ht="12.75">
      <c r="E69" s="100"/>
      <c r="F69" s="100"/>
    </row>
    <row r="70" spans="5:6" ht="12.75">
      <c r="E70" s="100"/>
      <c r="F70" s="100"/>
    </row>
    <row r="71" spans="5:6" ht="12.75">
      <c r="E71" s="100"/>
      <c r="F71" s="100"/>
    </row>
    <row r="72" spans="5:6" ht="12.75">
      <c r="E72" s="100"/>
      <c r="F72" s="100"/>
    </row>
    <row r="73" spans="5:6" ht="12.75">
      <c r="E73" s="100"/>
      <c r="F73" s="100"/>
    </row>
    <row r="74" spans="5:6" ht="12.75">
      <c r="E74" s="100"/>
      <c r="F74" s="100"/>
    </row>
    <row r="75" spans="5:6" ht="12.75">
      <c r="E75" s="100"/>
      <c r="F75" s="100"/>
    </row>
    <row r="76" spans="5:6" ht="12.75">
      <c r="E76" s="100"/>
      <c r="F76" s="100"/>
    </row>
    <row r="77" spans="5:6" ht="12.75">
      <c r="E77" s="100"/>
      <c r="F77" s="100"/>
    </row>
    <row r="78" spans="5:6" ht="12.75">
      <c r="E78" s="100"/>
      <c r="F78" s="100"/>
    </row>
    <row r="79" spans="5:6" ht="12.75">
      <c r="E79" s="100"/>
      <c r="F79" s="100"/>
    </row>
    <row r="80" spans="5:6" ht="12.75">
      <c r="E80" s="100"/>
      <c r="F80" s="100"/>
    </row>
    <row r="81" spans="5:6" ht="12.75">
      <c r="E81" s="100"/>
      <c r="F81" s="100"/>
    </row>
    <row r="82" spans="5:6" ht="12.75">
      <c r="E82" s="100"/>
      <c r="F82" s="100"/>
    </row>
    <row r="83" spans="5:6" ht="12.75">
      <c r="E83" s="100"/>
      <c r="F83" s="100"/>
    </row>
  </sheetData>
  <mergeCells count="2">
    <mergeCell ref="E4:F4"/>
    <mergeCell ref="A1:F2"/>
  </mergeCells>
  <printOptions horizontalCentered="1" verticalCentered="1"/>
  <pageMargins left="0.68" right="0.27" top="0.5905511811023623" bottom="0.5905511811023623" header="0.84" footer="0.5118110236220472"/>
  <pageSetup horizontalDpi="600" verticalDpi="600" orientation="portrait" paperSize="9" r:id="rId1"/>
  <headerFooter alignWithMargins="0">
    <oddHeader>&amp;R
Załącznik nr 2
do uchwały Rady Powiatu Nr III/        /06  
z dnia 29 grudnia 2006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13" sqref="D13"/>
    </sheetView>
  </sheetViews>
  <sheetFormatPr defaultColWidth="9.00390625" defaultRowHeight="12.75"/>
  <cols>
    <col min="1" max="1" width="4.00390625" style="66" customWidth="1"/>
    <col min="2" max="2" width="44.125" style="66" customWidth="1"/>
    <col min="3" max="3" width="14.00390625" style="66" customWidth="1"/>
    <col min="4" max="4" width="13.875" style="66" customWidth="1"/>
    <col min="5" max="6" width="15.25390625" style="66" customWidth="1"/>
    <col min="7" max="7" width="13.00390625" style="66" customWidth="1"/>
    <col min="8" max="8" width="10.375" style="66" customWidth="1"/>
    <col min="9" max="9" width="3.375" style="66" customWidth="1"/>
    <col min="10" max="16384" width="9.125" style="66" customWidth="1"/>
  </cols>
  <sheetData>
    <row r="1" spans="4:9" ht="13.5" customHeight="1">
      <c r="D1" s="266"/>
      <c r="E1" s="267"/>
      <c r="F1" s="268"/>
      <c r="I1" s="95" t="s">
        <v>344</v>
      </c>
    </row>
    <row r="2" spans="4:9" ht="13.5" customHeight="1">
      <c r="D2" s="269"/>
      <c r="E2" s="268"/>
      <c r="F2" s="267"/>
      <c r="I2" s="457" t="s">
        <v>352</v>
      </c>
    </row>
    <row r="3" spans="4:9" ht="13.5" customHeight="1">
      <c r="D3" s="269"/>
      <c r="E3" s="268"/>
      <c r="F3" s="267"/>
      <c r="G3" s="67"/>
      <c r="H3" s="68"/>
      <c r="I3" s="457" t="s">
        <v>353</v>
      </c>
    </row>
    <row r="4" spans="4:8" ht="15.75" customHeight="1">
      <c r="D4" s="269"/>
      <c r="E4" s="268"/>
      <c r="F4" s="267"/>
      <c r="G4" s="67"/>
      <c r="H4" s="68"/>
    </row>
    <row r="5" spans="2:8" ht="16.5" customHeight="1">
      <c r="B5" s="71" t="s">
        <v>114</v>
      </c>
      <c r="C5" s="72"/>
      <c r="G5" s="70"/>
      <c r="H5" s="70"/>
    </row>
    <row r="6" spans="2:8" ht="16.5" customHeight="1">
      <c r="B6" s="270" t="s">
        <v>113</v>
      </c>
      <c r="C6" s="271"/>
      <c r="G6" s="70"/>
      <c r="H6" s="70"/>
    </row>
    <row r="7" spans="2:8" ht="17.25" customHeight="1">
      <c r="B7" s="69"/>
      <c r="G7" s="272"/>
      <c r="H7" s="272" t="s">
        <v>215</v>
      </c>
    </row>
    <row r="8" spans="1:9" s="55" customFormat="1" ht="20.25" customHeight="1">
      <c r="A8" s="484" t="s">
        <v>220</v>
      </c>
      <c r="B8" s="568" t="s">
        <v>153</v>
      </c>
      <c r="C8" s="484" t="s">
        <v>362</v>
      </c>
      <c r="D8" s="484" t="s">
        <v>115</v>
      </c>
      <c r="E8" s="484"/>
      <c r="F8" s="484" t="s">
        <v>159</v>
      </c>
      <c r="G8" s="484"/>
      <c r="H8" s="484" t="s">
        <v>117</v>
      </c>
      <c r="I8" s="484"/>
    </row>
    <row r="9" spans="1:9" s="57" customFormat="1" ht="20.25" customHeight="1">
      <c r="A9" s="484"/>
      <c r="B9" s="568"/>
      <c r="C9" s="484"/>
      <c r="D9" s="54" t="s">
        <v>231</v>
      </c>
      <c r="E9" s="56" t="s">
        <v>234</v>
      </c>
      <c r="F9" s="54" t="s">
        <v>231</v>
      </c>
      <c r="G9" s="56" t="s">
        <v>235</v>
      </c>
      <c r="H9" s="484"/>
      <c r="I9" s="484"/>
    </row>
    <row r="10" spans="1:9" s="62" customFormat="1" ht="18.75" customHeight="1">
      <c r="A10" s="59" t="s">
        <v>236</v>
      </c>
      <c r="B10" s="60" t="s">
        <v>239</v>
      </c>
      <c r="C10" s="61">
        <f>SUM(C11:C13)</f>
        <v>1224017</v>
      </c>
      <c r="D10" s="61">
        <f>SUM(D11:D13)</f>
        <v>3087100</v>
      </c>
      <c r="E10" s="61">
        <f>SUM(E11:E13)</f>
        <v>0</v>
      </c>
      <c r="F10" s="61">
        <f>SUM(F11:F13)</f>
        <v>3084476</v>
      </c>
      <c r="G10" s="61">
        <f>SUM(G11:G13)</f>
        <v>2624</v>
      </c>
      <c r="H10" s="590">
        <f>C10+D10-F10</f>
        <v>1226641</v>
      </c>
      <c r="I10" s="590"/>
    </row>
    <row r="11" spans="1:9" s="55" customFormat="1" ht="24">
      <c r="A11" s="56" t="s">
        <v>163</v>
      </c>
      <c r="B11" s="273" t="s">
        <v>240</v>
      </c>
      <c r="C11" s="58">
        <v>1054495</v>
      </c>
      <c r="D11" s="58">
        <v>960000</v>
      </c>
      <c r="E11" s="58" t="s">
        <v>237</v>
      </c>
      <c r="F11" s="58">
        <f>958252+874</f>
        <v>959126</v>
      </c>
      <c r="G11" s="58">
        <v>874</v>
      </c>
      <c r="H11" s="589">
        <f>C11+D11-F11:F11</f>
        <v>1055369</v>
      </c>
      <c r="I11" s="589"/>
    </row>
    <row r="12" spans="1:9" s="55" customFormat="1" ht="24">
      <c r="A12" s="56" t="s">
        <v>164</v>
      </c>
      <c r="B12" s="273" t="s">
        <v>241</v>
      </c>
      <c r="C12" s="58">
        <v>152215</v>
      </c>
      <c r="D12" s="58">
        <v>2016600</v>
      </c>
      <c r="E12" s="58" t="s">
        <v>237</v>
      </c>
      <c r="F12" s="58">
        <v>2016600</v>
      </c>
      <c r="G12" s="58" t="s">
        <v>237</v>
      </c>
      <c r="H12" s="589">
        <f>C12+D12-F11:F12</f>
        <v>152215</v>
      </c>
      <c r="I12" s="589"/>
    </row>
    <row r="13" spans="1:9" s="55" customFormat="1" ht="24">
      <c r="A13" s="56" t="s">
        <v>165</v>
      </c>
      <c r="B13" s="273" t="s">
        <v>242</v>
      </c>
      <c r="C13" s="58">
        <v>17307</v>
      </c>
      <c r="D13" s="58">
        <f>90500+20000</f>
        <v>110500</v>
      </c>
      <c r="E13" s="58" t="s">
        <v>237</v>
      </c>
      <c r="F13" s="58">
        <f>87000+1750+20000</f>
        <v>108750</v>
      </c>
      <c r="G13" s="58">
        <v>1750</v>
      </c>
      <c r="H13" s="589">
        <f>C13+D13-F12:F13</f>
        <v>19057</v>
      </c>
      <c r="I13" s="589"/>
    </row>
    <row r="14" spans="1:9" s="75" customFormat="1" ht="19.5" customHeight="1">
      <c r="A14" s="73" t="s">
        <v>238</v>
      </c>
      <c r="B14" s="74" t="s">
        <v>503</v>
      </c>
      <c r="C14" s="64">
        <f>SUM(C15:C26)</f>
        <v>178851</v>
      </c>
      <c r="D14" s="64">
        <f>SUM(D15:D26)</f>
        <v>1346744</v>
      </c>
      <c r="E14" s="61" t="s">
        <v>237</v>
      </c>
      <c r="F14" s="64">
        <f>SUM(F15:F26)</f>
        <v>1359849</v>
      </c>
      <c r="G14" s="61" t="s">
        <v>237</v>
      </c>
      <c r="H14" s="591">
        <f>SUM(H15:I26)</f>
        <v>165746</v>
      </c>
      <c r="I14" s="592"/>
    </row>
    <row r="15" spans="1:9" s="76" customFormat="1" ht="15.75" customHeight="1">
      <c r="A15" s="301" t="s">
        <v>163</v>
      </c>
      <c r="B15" s="283" t="s">
        <v>243</v>
      </c>
      <c r="C15" s="58">
        <v>23249</v>
      </c>
      <c r="D15" s="423">
        <v>25500</v>
      </c>
      <c r="E15" s="61" t="s">
        <v>237</v>
      </c>
      <c r="F15" s="423">
        <v>39500</v>
      </c>
      <c r="G15" s="61" t="s">
        <v>237</v>
      </c>
      <c r="H15" s="587">
        <f>C15+D15-F15</f>
        <v>9249</v>
      </c>
      <c r="I15" s="588"/>
    </row>
    <row r="16" spans="1:9" s="76" customFormat="1" ht="15.75" customHeight="1">
      <c r="A16" s="301" t="s">
        <v>164</v>
      </c>
      <c r="B16" s="283" t="s">
        <v>244</v>
      </c>
      <c r="C16" s="58">
        <v>18266</v>
      </c>
      <c r="D16" s="423">
        <v>32912</v>
      </c>
      <c r="E16" s="61" t="s">
        <v>237</v>
      </c>
      <c r="F16" s="423">
        <v>32912</v>
      </c>
      <c r="G16" s="61"/>
      <c r="H16" s="587">
        <f aca="true" t="shared" si="0" ref="H16:H22">C16+D16-F16</f>
        <v>18266</v>
      </c>
      <c r="I16" s="588"/>
    </row>
    <row r="17" spans="1:9" s="55" customFormat="1" ht="15.75" customHeight="1">
      <c r="A17" s="301" t="s">
        <v>154</v>
      </c>
      <c r="B17" s="273" t="s">
        <v>365</v>
      </c>
      <c r="C17" s="58">
        <v>12974</v>
      </c>
      <c r="D17" s="58">
        <v>260000</v>
      </c>
      <c r="E17" s="58" t="s">
        <v>237</v>
      </c>
      <c r="F17" s="58">
        <v>266000</v>
      </c>
      <c r="G17" s="58" t="s">
        <v>237</v>
      </c>
      <c r="H17" s="587">
        <f t="shared" si="0"/>
        <v>6974</v>
      </c>
      <c r="I17" s="588"/>
    </row>
    <row r="18" spans="1:9" s="55" customFormat="1" ht="15.75" customHeight="1">
      <c r="A18" s="301" t="s">
        <v>169</v>
      </c>
      <c r="B18" s="273" t="s">
        <v>245</v>
      </c>
      <c r="C18" s="58">
        <v>9890</v>
      </c>
      <c r="D18" s="58">
        <f>307400+20000+20000</f>
        <v>347400</v>
      </c>
      <c r="E18" s="58" t="s">
        <v>237</v>
      </c>
      <c r="F18" s="58">
        <f>315900+20000+20000</f>
        <v>355900</v>
      </c>
      <c r="G18" s="58" t="s">
        <v>237</v>
      </c>
      <c r="H18" s="587">
        <f t="shared" si="0"/>
        <v>1390</v>
      </c>
      <c r="I18" s="588"/>
    </row>
    <row r="19" spans="1:9" s="55" customFormat="1" ht="15.75" customHeight="1">
      <c r="A19" s="301" t="s">
        <v>173</v>
      </c>
      <c r="B19" s="273" t="s">
        <v>246</v>
      </c>
      <c r="C19" s="58">
        <v>5911</v>
      </c>
      <c r="D19" s="58">
        <v>148300</v>
      </c>
      <c r="E19" s="58" t="s">
        <v>237</v>
      </c>
      <c r="F19" s="58">
        <v>148300</v>
      </c>
      <c r="G19" s="58" t="s">
        <v>237</v>
      </c>
      <c r="H19" s="587">
        <f t="shared" si="0"/>
        <v>5911</v>
      </c>
      <c r="I19" s="588"/>
    </row>
    <row r="20" spans="1:9" s="55" customFormat="1" ht="15.75" customHeight="1">
      <c r="A20" s="301" t="s">
        <v>181</v>
      </c>
      <c r="B20" s="273" t="s">
        <v>247</v>
      </c>
      <c r="C20" s="58">
        <v>42611</v>
      </c>
      <c r="D20" s="58">
        <v>70000</v>
      </c>
      <c r="E20" s="58" t="s">
        <v>237</v>
      </c>
      <c r="F20" s="58">
        <v>70000</v>
      </c>
      <c r="G20" s="58" t="s">
        <v>237</v>
      </c>
      <c r="H20" s="587">
        <f t="shared" si="0"/>
        <v>42611</v>
      </c>
      <c r="I20" s="588"/>
    </row>
    <row r="21" spans="1:9" s="55" customFormat="1" ht="15.75" customHeight="1">
      <c r="A21" s="301" t="s">
        <v>190</v>
      </c>
      <c r="B21" s="273" t="s">
        <v>249</v>
      </c>
      <c r="C21" s="58">
        <v>50251</v>
      </c>
      <c r="D21" s="58">
        <f>246240+119932</f>
        <v>366172</v>
      </c>
      <c r="E21" s="58" t="s">
        <v>237</v>
      </c>
      <c r="F21" s="58">
        <f>296491+48603</f>
        <v>345094</v>
      </c>
      <c r="G21" s="58" t="s">
        <v>237</v>
      </c>
      <c r="H21" s="587">
        <f t="shared" si="0"/>
        <v>71329</v>
      </c>
      <c r="I21" s="588"/>
    </row>
    <row r="22" spans="1:9" s="55" customFormat="1" ht="15.75" customHeight="1">
      <c r="A22" s="301" t="s">
        <v>248</v>
      </c>
      <c r="B22" s="273" t="s">
        <v>251</v>
      </c>
      <c r="C22" s="58">
        <v>6647</v>
      </c>
      <c r="D22" s="58">
        <v>79500</v>
      </c>
      <c r="E22" s="58" t="s">
        <v>237</v>
      </c>
      <c r="F22" s="58">
        <v>79500</v>
      </c>
      <c r="G22" s="58" t="s">
        <v>237</v>
      </c>
      <c r="H22" s="587">
        <f t="shared" si="0"/>
        <v>6647</v>
      </c>
      <c r="I22" s="588"/>
    </row>
    <row r="23" spans="1:9" s="55" customFormat="1" ht="15.75" customHeight="1">
      <c r="A23" s="301" t="s">
        <v>250</v>
      </c>
      <c r="B23" s="273" t="s">
        <v>394</v>
      </c>
      <c r="C23" s="58">
        <v>2043</v>
      </c>
      <c r="D23" s="58">
        <v>2000</v>
      </c>
      <c r="E23" s="58" t="s">
        <v>237</v>
      </c>
      <c r="F23" s="58">
        <v>3943</v>
      </c>
      <c r="G23" s="58" t="s">
        <v>237</v>
      </c>
      <c r="H23" s="587">
        <f>C23+D23-F23</f>
        <v>100</v>
      </c>
      <c r="I23" s="588"/>
    </row>
    <row r="24" spans="1:9" s="55" customFormat="1" ht="15.75" customHeight="1">
      <c r="A24" s="301" t="s">
        <v>366</v>
      </c>
      <c r="B24" s="273" t="s">
        <v>396</v>
      </c>
      <c r="C24" s="58">
        <v>0</v>
      </c>
      <c r="D24" s="58">
        <v>5000</v>
      </c>
      <c r="E24" s="58" t="s">
        <v>237</v>
      </c>
      <c r="F24" s="58">
        <v>5000</v>
      </c>
      <c r="G24" s="58" t="s">
        <v>237</v>
      </c>
      <c r="H24" s="587">
        <f>C24+D24-F24</f>
        <v>0</v>
      </c>
      <c r="I24" s="588"/>
    </row>
    <row r="25" spans="1:9" s="55" customFormat="1" ht="15.75" customHeight="1">
      <c r="A25" s="301" t="s">
        <v>395</v>
      </c>
      <c r="B25" s="273" t="s">
        <v>398</v>
      </c>
      <c r="C25" s="58">
        <v>0</v>
      </c>
      <c r="D25" s="58">
        <v>7700</v>
      </c>
      <c r="E25" s="58" t="s">
        <v>237</v>
      </c>
      <c r="F25" s="58">
        <v>7700</v>
      </c>
      <c r="G25" s="58" t="s">
        <v>237</v>
      </c>
      <c r="H25" s="587">
        <f>C25+D25-F25</f>
        <v>0</v>
      </c>
      <c r="I25" s="588"/>
    </row>
    <row r="26" spans="1:9" ht="15.75" customHeight="1">
      <c r="A26" s="301" t="s">
        <v>397</v>
      </c>
      <c r="B26" s="92" t="s">
        <v>364</v>
      </c>
      <c r="C26" s="58">
        <v>7009</v>
      </c>
      <c r="D26" s="58">
        <v>2260</v>
      </c>
      <c r="E26" s="58" t="s">
        <v>237</v>
      </c>
      <c r="F26" s="58">
        <v>6000</v>
      </c>
      <c r="G26" s="58" t="s">
        <v>237</v>
      </c>
      <c r="H26" s="587">
        <f>C26+D26-F26</f>
        <v>3269</v>
      </c>
      <c r="I26" s="588"/>
    </row>
    <row r="27" spans="1:9" s="65" customFormat="1" ht="20.25" customHeight="1">
      <c r="A27" s="568" t="s">
        <v>130</v>
      </c>
      <c r="B27" s="568"/>
      <c r="C27" s="64">
        <f>SUM(C14,C10)</f>
        <v>1402868</v>
      </c>
      <c r="D27" s="64">
        <f>SUM(D14,D10)</f>
        <v>4433844</v>
      </c>
      <c r="E27" s="64">
        <f>SUM(E14,E10)</f>
        <v>0</v>
      </c>
      <c r="F27" s="64">
        <f>SUM(F14,F10)</f>
        <v>4444325</v>
      </c>
      <c r="G27" s="64">
        <f>SUM(G14,G10)</f>
        <v>2624</v>
      </c>
      <c r="H27" s="590">
        <f>SUM(H10,H14)</f>
        <v>1392387</v>
      </c>
      <c r="I27" s="590"/>
    </row>
    <row r="28" ht="8.25" customHeight="1"/>
    <row r="29" spans="1:5" ht="12.75">
      <c r="A29" s="368" t="s">
        <v>116</v>
      </c>
      <c r="D29" s="77"/>
      <c r="E29" s="77"/>
    </row>
    <row r="30" spans="1:5" ht="12.75">
      <c r="A30" s="368" t="s">
        <v>363</v>
      </c>
      <c r="E30" s="77"/>
    </row>
    <row r="31" ht="12.75">
      <c r="E31" s="77"/>
    </row>
  </sheetData>
  <mergeCells count="25">
    <mergeCell ref="F8:G8"/>
    <mergeCell ref="H8:I9"/>
    <mergeCell ref="A8:A9"/>
    <mergeCell ref="B8:B9"/>
    <mergeCell ref="C8:C9"/>
    <mergeCell ref="D8:E8"/>
    <mergeCell ref="H13:I13"/>
    <mergeCell ref="A27:B27"/>
    <mergeCell ref="H27:I27"/>
    <mergeCell ref="H10:I10"/>
    <mergeCell ref="H11:I11"/>
    <mergeCell ref="H12:I12"/>
    <mergeCell ref="H14:I14"/>
    <mergeCell ref="H15:I15"/>
    <mergeCell ref="H16:I16"/>
    <mergeCell ref="H21:I21"/>
    <mergeCell ref="H22:I22"/>
    <mergeCell ref="H26:I26"/>
    <mergeCell ref="H17:I17"/>
    <mergeCell ref="H18:I18"/>
    <mergeCell ref="H19:I19"/>
    <mergeCell ref="H20:I20"/>
    <mergeCell ref="H23:I23"/>
    <mergeCell ref="H24:I24"/>
    <mergeCell ref="H25:I25"/>
  </mergeCells>
  <printOptions/>
  <pageMargins left="0.55" right="0.75" top="0.8" bottom="0.21" header="0.5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/>
  <dimension ref="A1:J4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9.5" customHeight="1">
      <c r="A1" s="593" t="s">
        <v>183</v>
      </c>
      <c r="B1" s="593"/>
      <c r="C1" s="593"/>
      <c r="D1" s="8"/>
      <c r="E1" s="8"/>
      <c r="F1" s="8"/>
      <c r="G1" s="8"/>
      <c r="H1" s="8"/>
      <c r="I1" s="8"/>
      <c r="J1" s="8"/>
    </row>
    <row r="2" spans="1:7" ht="19.5" customHeight="1">
      <c r="A2" s="593" t="s">
        <v>481</v>
      </c>
      <c r="B2" s="593"/>
      <c r="C2" s="593"/>
      <c r="D2" s="8"/>
      <c r="E2" s="8"/>
      <c r="F2" s="8"/>
      <c r="G2" s="8"/>
    </row>
    <row r="3" ht="13.5" thickBot="1">
      <c r="C3" s="35" t="s">
        <v>215</v>
      </c>
    </row>
    <row r="4" spans="1:10" s="119" customFormat="1" ht="19.5" customHeight="1" thickBot="1">
      <c r="A4" s="116" t="s">
        <v>160</v>
      </c>
      <c r="B4" s="116" t="s">
        <v>153</v>
      </c>
      <c r="C4" s="116" t="s">
        <v>128</v>
      </c>
      <c r="D4" s="117"/>
      <c r="E4" s="117"/>
      <c r="F4" s="117"/>
      <c r="G4" s="117"/>
      <c r="H4" s="117"/>
      <c r="I4" s="118"/>
      <c r="J4" s="118"/>
    </row>
    <row r="5" spans="1:10" ht="19.5" customHeight="1" thickBot="1">
      <c r="A5" s="13" t="s">
        <v>162</v>
      </c>
      <c r="B5" s="14" t="s">
        <v>185</v>
      </c>
      <c r="C5" s="47">
        <f>SUM(C6:C8)</f>
        <v>46793</v>
      </c>
      <c r="D5" s="9"/>
      <c r="E5" s="9"/>
      <c r="F5" s="9"/>
      <c r="G5" s="9"/>
      <c r="H5" s="9"/>
      <c r="I5" s="10"/>
      <c r="J5" s="10"/>
    </row>
    <row r="6" spans="1:10" ht="19.5" customHeight="1">
      <c r="A6" s="11" t="s">
        <v>163</v>
      </c>
      <c r="B6" s="12" t="s">
        <v>189</v>
      </c>
      <c r="C6" s="48">
        <v>46793</v>
      </c>
      <c r="D6" s="9"/>
      <c r="E6" s="9"/>
      <c r="F6" s="9"/>
      <c r="G6" s="9"/>
      <c r="H6" s="9"/>
      <c r="I6" s="10"/>
      <c r="J6" s="10"/>
    </row>
    <row r="7" spans="1:10" ht="19.5" customHeight="1">
      <c r="A7" s="15" t="s">
        <v>164</v>
      </c>
      <c r="B7" s="16" t="s">
        <v>188</v>
      </c>
      <c r="C7" s="49"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15" t="s">
        <v>165</v>
      </c>
      <c r="B8" s="16" t="s">
        <v>187</v>
      </c>
      <c r="C8" s="49">
        <v>0</v>
      </c>
      <c r="D8" s="9"/>
      <c r="E8" s="9"/>
      <c r="F8" s="9"/>
      <c r="G8" s="9"/>
      <c r="H8" s="9"/>
      <c r="I8" s="10"/>
      <c r="J8" s="10"/>
    </row>
    <row r="9" spans="1:10" ht="19.5" customHeight="1" thickBot="1">
      <c r="A9" s="15" t="s">
        <v>154</v>
      </c>
      <c r="B9" s="16" t="s">
        <v>55</v>
      </c>
      <c r="C9" s="48">
        <v>0</v>
      </c>
      <c r="D9" s="9"/>
      <c r="E9" s="9"/>
      <c r="F9" s="9"/>
      <c r="G9" s="9"/>
      <c r="H9" s="9"/>
      <c r="I9" s="10"/>
      <c r="J9" s="10"/>
    </row>
    <row r="10" spans="1:10" ht="19.5" customHeight="1" thickBot="1">
      <c r="A10" s="13" t="s">
        <v>166</v>
      </c>
      <c r="B10" s="14" t="s">
        <v>161</v>
      </c>
      <c r="C10" s="47">
        <f>SUM(C11:C13)</f>
        <v>157000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" t="s">
        <v>163</v>
      </c>
      <c r="B11" s="17" t="s">
        <v>216</v>
      </c>
      <c r="C11" s="49">
        <v>154000</v>
      </c>
      <c r="D11" s="9"/>
      <c r="E11" s="9"/>
      <c r="F11" s="9"/>
      <c r="G11" s="9"/>
      <c r="H11" s="9"/>
      <c r="I11" s="10"/>
      <c r="J11" s="10"/>
    </row>
    <row r="12" spans="1:10" ht="19.5" customHeight="1" thickBot="1">
      <c r="A12" s="15" t="s">
        <v>164</v>
      </c>
      <c r="B12" s="17" t="s">
        <v>497</v>
      </c>
      <c r="C12" s="49">
        <v>3000</v>
      </c>
      <c r="D12" s="9"/>
      <c r="E12" s="9"/>
      <c r="F12" s="9"/>
      <c r="G12" s="9"/>
      <c r="H12" s="9"/>
      <c r="I12" s="10"/>
      <c r="J12" s="10"/>
    </row>
    <row r="13" spans="1:10" ht="0.75" customHeight="1" hidden="1">
      <c r="A13" s="45"/>
      <c r="B13" s="46"/>
      <c r="C13" s="50"/>
      <c r="D13" s="9"/>
      <c r="E13" s="9"/>
      <c r="F13" s="9"/>
      <c r="G13" s="9"/>
      <c r="H13" s="9"/>
      <c r="I13" s="10"/>
      <c r="J13" s="10"/>
    </row>
    <row r="14" spans="1:10" ht="19.5" customHeight="1" thickBot="1">
      <c r="A14" s="13" t="s">
        <v>223</v>
      </c>
      <c r="B14" s="34" t="s">
        <v>224</v>
      </c>
      <c r="C14" s="47">
        <f>C5+C10</f>
        <v>203793</v>
      </c>
      <c r="D14" s="9"/>
      <c r="E14" s="9"/>
      <c r="F14" s="9"/>
      <c r="G14" s="9"/>
      <c r="H14" s="9"/>
      <c r="I14" s="10"/>
      <c r="J14" s="10"/>
    </row>
    <row r="15" spans="1:10" ht="19.5" customHeight="1" thickBot="1">
      <c r="A15" s="131" t="s">
        <v>167</v>
      </c>
      <c r="B15" s="14" t="s">
        <v>159</v>
      </c>
      <c r="C15" s="47">
        <f>C16+C22</f>
        <v>194000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32" t="s">
        <v>163</v>
      </c>
      <c r="B16" s="127" t="s">
        <v>308</v>
      </c>
      <c r="C16" s="128">
        <f>SUM(C17:C21)</f>
        <v>184160</v>
      </c>
      <c r="D16" s="9"/>
      <c r="E16" s="9"/>
      <c r="F16" s="9"/>
      <c r="G16" s="9"/>
      <c r="H16" s="9"/>
      <c r="I16" s="10"/>
      <c r="J16" s="10"/>
    </row>
    <row r="17" spans="1:10" ht="47.25" customHeight="1">
      <c r="A17" s="120"/>
      <c r="B17" s="125" t="s">
        <v>225</v>
      </c>
      <c r="C17" s="51">
        <v>71000</v>
      </c>
      <c r="D17" s="9"/>
      <c r="E17" s="9"/>
      <c r="F17" s="9"/>
      <c r="G17" s="9"/>
      <c r="H17" s="9"/>
      <c r="I17" s="10"/>
      <c r="J17" s="10"/>
    </row>
    <row r="18" spans="1:10" ht="49.5" customHeight="1">
      <c r="A18" s="120"/>
      <c r="B18" s="125" t="s">
        <v>228</v>
      </c>
      <c r="C18" s="51">
        <v>14000</v>
      </c>
      <c r="D18" s="9"/>
      <c r="E18" s="9"/>
      <c r="F18" s="9"/>
      <c r="G18" s="9"/>
      <c r="H18" s="9"/>
      <c r="I18" s="10"/>
      <c r="J18" s="10"/>
    </row>
    <row r="19" spans="1:10" ht="15">
      <c r="A19" s="120"/>
      <c r="B19" s="126" t="s">
        <v>359</v>
      </c>
      <c r="C19" s="51">
        <v>2160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20"/>
      <c r="B20" s="126" t="s">
        <v>229</v>
      </c>
      <c r="C20" s="51">
        <f>41000-14000</f>
        <v>27000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20"/>
      <c r="B21" s="126" t="s">
        <v>152</v>
      </c>
      <c r="C21" s="51">
        <f>52000+14000+4000</f>
        <v>70000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23" t="s">
        <v>164</v>
      </c>
      <c r="B22" s="124" t="s">
        <v>309</v>
      </c>
      <c r="C22" s="129">
        <f>SUM(C23:C25)</f>
        <v>9840</v>
      </c>
      <c r="D22" s="9"/>
      <c r="E22" s="9"/>
      <c r="F22" s="9"/>
      <c r="G22" s="9"/>
      <c r="H22" s="9"/>
      <c r="I22" s="10"/>
      <c r="J22" s="10"/>
    </row>
    <row r="23" spans="1:10" ht="30">
      <c r="A23" s="120"/>
      <c r="B23" s="125" t="s">
        <v>226</v>
      </c>
      <c r="C23" s="51">
        <v>4000</v>
      </c>
      <c r="D23" s="9"/>
      <c r="E23" s="9"/>
      <c r="F23" s="9"/>
      <c r="G23" s="9"/>
      <c r="H23" s="9"/>
      <c r="I23" s="10"/>
      <c r="J23" s="10"/>
    </row>
    <row r="24" spans="1:10" ht="52.5" customHeight="1">
      <c r="A24" s="120"/>
      <c r="B24" s="125" t="s">
        <v>227</v>
      </c>
      <c r="C24" s="51">
        <f>10000-2160-4000</f>
        <v>3840</v>
      </c>
      <c r="D24" s="9"/>
      <c r="E24" s="9"/>
      <c r="F24" s="9"/>
      <c r="G24" s="9"/>
      <c r="H24" s="9"/>
      <c r="I24" s="10"/>
      <c r="J24" s="10"/>
    </row>
    <row r="25" spans="1:10" ht="64.5" customHeight="1" thickBot="1">
      <c r="A25" s="121"/>
      <c r="B25" s="130" t="s">
        <v>230</v>
      </c>
      <c r="C25" s="122">
        <v>2000</v>
      </c>
      <c r="D25" s="9"/>
      <c r="E25" s="9"/>
      <c r="F25" s="9"/>
      <c r="G25" s="9"/>
      <c r="H25" s="9"/>
      <c r="I25" s="10"/>
      <c r="J25" s="10"/>
    </row>
    <row r="26" spans="1:10" ht="19.5" customHeight="1" thickBot="1">
      <c r="A26" s="370" t="s">
        <v>184</v>
      </c>
      <c r="B26" s="371" t="s">
        <v>186</v>
      </c>
      <c r="C26" s="372">
        <f>C14-C15</f>
        <v>9793</v>
      </c>
      <c r="D26" s="9"/>
      <c r="E26" s="9"/>
      <c r="F26" s="9"/>
      <c r="G26" s="9"/>
      <c r="H26" s="9"/>
      <c r="I26" s="10"/>
      <c r="J26" s="10"/>
    </row>
    <row r="27" spans="1:10" ht="19.5" customHeight="1">
      <c r="A27" s="377" t="s">
        <v>163</v>
      </c>
      <c r="B27" s="375" t="s">
        <v>189</v>
      </c>
      <c r="C27" s="373">
        <v>9763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5" t="s">
        <v>164</v>
      </c>
      <c r="B28" s="16" t="s">
        <v>188</v>
      </c>
      <c r="C28" s="49">
        <v>0</v>
      </c>
      <c r="D28" s="9"/>
      <c r="E28" s="9"/>
      <c r="F28" s="9"/>
      <c r="G28" s="9"/>
      <c r="H28" s="9"/>
      <c r="I28" s="10"/>
      <c r="J28" s="10"/>
    </row>
    <row r="29" spans="1:10" ht="19.5" customHeight="1">
      <c r="A29" s="15" t="s">
        <v>165</v>
      </c>
      <c r="B29" s="16" t="s">
        <v>187</v>
      </c>
      <c r="C29" s="49">
        <v>0</v>
      </c>
      <c r="D29" s="9"/>
      <c r="E29" s="9"/>
      <c r="F29" s="9"/>
      <c r="G29" s="9"/>
      <c r="H29" s="9"/>
      <c r="I29" s="10"/>
      <c r="J29" s="10"/>
    </row>
    <row r="30" spans="1:10" ht="15.75" thickBot="1">
      <c r="A30" s="378" t="s">
        <v>154</v>
      </c>
      <c r="B30" s="376" t="s">
        <v>55</v>
      </c>
      <c r="C30" s="374">
        <v>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12 
do Uchwały Rady Powiatu nr III/        /06
z dnia 29 grudnia 2006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6"/>
  <sheetViews>
    <sheetView workbookViewId="0" topLeftCell="A1">
      <selection activeCell="I19" sqref="I19"/>
    </sheetView>
  </sheetViews>
  <sheetFormatPr defaultColWidth="9.00390625" defaultRowHeight="12.75"/>
  <cols>
    <col min="1" max="1" width="4.875" style="133" bestFit="1" customWidth="1"/>
    <col min="2" max="2" width="7.75390625" style="133" bestFit="1" customWidth="1"/>
    <col min="3" max="3" width="8.125" style="133" bestFit="1" customWidth="1"/>
    <col min="4" max="4" width="32.125" style="134" customWidth="1"/>
    <col min="5" max="5" width="15.625" style="91" customWidth="1"/>
    <col min="6" max="6" width="13.25390625" style="141" customWidth="1"/>
    <col min="7" max="7" width="12.875" style="91" customWidth="1"/>
    <col min="8" max="16384" width="9.125" style="134" customWidth="1"/>
  </cols>
  <sheetData>
    <row r="1" spans="5:7" ht="12.75">
      <c r="E1" s="144"/>
      <c r="F1" s="134"/>
      <c r="G1" s="95" t="s">
        <v>504</v>
      </c>
    </row>
    <row r="2" spans="5:7" ht="14.25">
      <c r="E2" s="144"/>
      <c r="F2" s="144"/>
      <c r="G2" s="139" t="s">
        <v>352</v>
      </c>
    </row>
    <row r="3" spans="5:7" ht="14.25">
      <c r="E3" s="144"/>
      <c r="F3" s="144"/>
      <c r="G3" s="139" t="s">
        <v>353</v>
      </c>
    </row>
    <row r="4" ht="6.75" customHeight="1">
      <c r="G4" s="145"/>
    </row>
    <row r="5" ht="6.75" customHeight="1">
      <c r="G5" s="134"/>
    </row>
    <row r="6" spans="1:7" ht="12.75">
      <c r="A6" s="488" t="s">
        <v>310</v>
      </c>
      <c r="B6" s="488"/>
      <c r="C6" s="488"/>
      <c r="D6" s="488"/>
      <c r="E6" s="488"/>
      <c r="F6" s="488"/>
      <c r="G6" s="488"/>
    </row>
    <row r="7" spans="1:7" ht="12.75">
      <c r="A7" s="488" t="s">
        <v>121</v>
      </c>
      <c r="B7" s="488"/>
      <c r="C7" s="488"/>
      <c r="D7" s="488"/>
      <c r="E7" s="488"/>
      <c r="F7" s="488"/>
      <c r="G7" s="488"/>
    </row>
    <row r="8" spans="2:4" ht="8.25" customHeight="1">
      <c r="B8" s="146"/>
      <c r="C8" s="147"/>
      <c r="D8" s="148"/>
    </row>
    <row r="9" spans="1:7" s="149" customFormat="1" ht="66" customHeight="1">
      <c r="A9" s="177" t="s">
        <v>155</v>
      </c>
      <c r="B9" s="177" t="s">
        <v>156</v>
      </c>
      <c r="C9" s="177" t="s">
        <v>252</v>
      </c>
      <c r="D9" s="59" t="s">
        <v>157</v>
      </c>
      <c r="E9" s="80" t="s">
        <v>311</v>
      </c>
      <c r="F9" s="178" t="s">
        <v>159</v>
      </c>
      <c r="G9" s="80" t="s">
        <v>312</v>
      </c>
    </row>
    <row r="10" spans="1:7" s="150" customFormat="1" ht="12.75">
      <c r="A10" s="305">
        <v>1</v>
      </c>
      <c r="B10" s="305">
        <v>2</v>
      </c>
      <c r="C10" s="305">
        <v>3</v>
      </c>
      <c r="D10" s="304">
        <v>4</v>
      </c>
      <c r="E10" s="304">
        <v>5</v>
      </c>
      <c r="F10" s="307">
        <v>6</v>
      </c>
      <c r="G10" s="307">
        <v>7</v>
      </c>
    </row>
    <row r="11" spans="1:7" s="83" customFormat="1" ht="12.75">
      <c r="A11" s="152" t="s">
        <v>253</v>
      </c>
      <c r="B11" s="153"/>
      <c r="C11" s="153"/>
      <c r="D11" s="82" t="s">
        <v>254</v>
      </c>
      <c r="E11" s="154">
        <f>E12</f>
        <v>5000</v>
      </c>
      <c r="F11" s="154">
        <f>F12</f>
        <v>5000</v>
      </c>
      <c r="G11" s="154">
        <f>SUM(G18)</f>
        <v>4530</v>
      </c>
    </row>
    <row r="12" spans="1:7" s="83" customFormat="1" ht="25.5">
      <c r="A12" s="152"/>
      <c r="B12" s="155" t="s">
        <v>255</v>
      </c>
      <c r="C12" s="153"/>
      <c r="D12" s="82" t="s">
        <v>256</v>
      </c>
      <c r="E12" s="154">
        <f>SUM(E13)</f>
        <v>5000</v>
      </c>
      <c r="F12" s="94">
        <f>SUM(F13:F17)</f>
        <v>5000</v>
      </c>
      <c r="G12" s="156">
        <v>0</v>
      </c>
    </row>
    <row r="13" spans="1:7" s="83" customFormat="1" ht="63.75">
      <c r="A13" s="161"/>
      <c r="B13" s="155"/>
      <c r="C13" s="158" t="s">
        <v>257</v>
      </c>
      <c r="D13" s="84" t="s">
        <v>258</v>
      </c>
      <c r="E13" s="159">
        <v>5000</v>
      </c>
      <c r="F13" s="93"/>
      <c r="G13" s="160"/>
    </row>
    <row r="14" spans="1:7" s="83" customFormat="1" ht="12.75">
      <c r="A14" s="161"/>
      <c r="B14" s="321"/>
      <c r="C14" s="140">
        <v>4110</v>
      </c>
      <c r="D14" s="84" t="s">
        <v>313</v>
      </c>
      <c r="E14" s="159"/>
      <c r="F14" s="93">
        <v>271</v>
      </c>
      <c r="G14" s="160"/>
    </row>
    <row r="15" spans="1:7" s="83" customFormat="1" ht="12.75">
      <c r="A15" s="161"/>
      <c r="B15" s="321"/>
      <c r="C15" s="162">
        <v>4120</v>
      </c>
      <c r="D15" s="151" t="s">
        <v>314</v>
      </c>
      <c r="E15" s="154"/>
      <c r="F15" s="93">
        <v>39</v>
      </c>
      <c r="G15" s="160"/>
    </row>
    <row r="16" spans="1:7" s="83" customFormat="1" ht="12.75">
      <c r="A16" s="161"/>
      <c r="B16" s="321"/>
      <c r="C16" s="162">
        <v>4170</v>
      </c>
      <c r="D16" s="151" t="s">
        <v>315</v>
      </c>
      <c r="E16" s="154"/>
      <c r="F16" s="93">
        <v>1580</v>
      </c>
      <c r="G16" s="160"/>
    </row>
    <row r="17" spans="1:7" s="83" customFormat="1" ht="12.75">
      <c r="A17" s="161"/>
      <c r="B17" s="167"/>
      <c r="C17" s="162">
        <v>4300</v>
      </c>
      <c r="D17" s="151" t="s">
        <v>316</v>
      </c>
      <c r="E17" s="154"/>
      <c r="F17" s="93">
        <v>3110</v>
      </c>
      <c r="G17" s="160"/>
    </row>
    <row r="18" spans="1:7" s="83" customFormat="1" ht="12.75">
      <c r="A18" s="161"/>
      <c r="B18" s="155" t="s">
        <v>512</v>
      </c>
      <c r="C18" s="153"/>
      <c r="D18" s="82" t="s">
        <v>513</v>
      </c>
      <c r="E18" s="154">
        <f>SUM(E19)</f>
        <v>0</v>
      </c>
      <c r="F18" s="94">
        <f>SUM(F19)</f>
        <v>0</v>
      </c>
      <c r="G18" s="94">
        <f>SUM(G19)</f>
        <v>4530</v>
      </c>
    </row>
    <row r="19" spans="1:7" s="83" customFormat="1" ht="51">
      <c r="A19" s="164"/>
      <c r="B19" s="153"/>
      <c r="C19" s="153" t="s">
        <v>320</v>
      </c>
      <c r="D19" s="84" t="s">
        <v>321</v>
      </c>
      <c r="E19" s="159"/>
      <c r="F19" s="93"/>
      <c r="G19" s="166">
        <v>4530</v>
      </c>
    </row>
    <row r="20" spans="1:7" s="83" customFormat="1" ht="12.75">
      <c r="A20" s="164" t="s">
        <v>260</v>
      </c>
      <c r="B20" s="164"/>
      <c r="C20" s="153"/>
      <c r="D20" s="82" t="s">
        <v>261</v>
      </c>
      <c r="E20" s="154">
        <f>SUM(E21)</f>
        <v>42000</v>
      </c>
      <c r="F20" s="94">
        <f>SUM(F21)</f>
        <v>42000</v>
      </c>
      <c r="G20" s="165">
        <f>SUM(G21)</f>
        <v>813000</v>
      </c>
    </row>
    <row r="21" spans="1:7" s="83" customFormat="1" ht="25.5">
      <c r="A21" s="152"/>
      <c r="B21" s="153" t="s">
        <v>262</v>
      </c>
      <c r="C21" s="153"/>
      <c r="D21" s="82" t="s">
        <v>263</v>
      </c>
      <c r="E21" s="154">
        <f>SUM(E22:E26)</f>
        <v>42000</v>
      </c>
      <c r="F21" s="154">
        <f>SUM(F22:F26)</f>
        <v>42000</v>
      </c>
      <c r="G21" s="154">
        <f>SUM(G22:G26)</f>
        <v>813000</v>
      </c>
    </row>
    <row r="22" spans="1:7" s="83" customFormat="1" ht="63.75">
      <c r="A22" s="161"/>
      <c r="B22" s="152"/>
      <c r="C22" s="153" t="s">
        <v>257</v>
      </c>
      <c r="D22" s="84" t="s">
        <v>258</v>
      </c>
      <c r="E22" s="166">
        <v>42000</v>
      </c>
      <c r="F22" s="93"/>
      <c r="G22" s="160"/>
    </row>
    <row r="23" spans="1:7" s="83" customFormat="1" ht="12.75">
      <c r="A23" s="161"/>
      <c r="B23" s="161"/>
      <c r="C23" s="153" t="s">
        <v>317</v>
      </c>
      <c r="D23" s="84" t="s">
        <v>316</v>
      </c>
      <c r="E23" s="166"/>
      <c r="F23" s="93">
        <v>17995</v>
      </c>
      <c r="G23" s="160"/>
    </row>
    <row r="24" spans="1:7" s="83" customFormat="1" ht="12.75">
      <c r="A24" s="161"/>
      <c r="B24" s="161"/>
      <c r="C24" s="153" t="s">
        <v>318</v>
      </c>
      <c r="D24" s="84" t="s">
        <v>319</v>
      </c>
      <c r="E24" s="166"/>
      <c r="F24" s="93">
        <v>200</v>
      </c>
      <c r="G24" s="160"/>
    </row>
    <row r="25" spans="1:7" s="83" customFormat="1" ht="25.5">
      <c r="A25" s="161"/>
      <c r="B25" s="161"/>
      <c r="C25" s="153" t="s">
        <v>487</v>
      </c>
      <c r="D25" s="276" t="s">
        <v>488</v>
      </c>
      <c r="E25" s="166"/>
      <c r="F25" s="93">
        <v>23805</v>
      </c>
      <c r="G25" s="160"/>
    </row>
    <row r="26" spans="1:7" s="83" customFormat="1" ht="42" customHeight="1">
      <c r="A26" s="161"/>
      <c r="B26" s="164"/>
      <c r="C26" s="153" t="s">
        <v>320</v>
      </c>
      <c r="D26" s="84" t="s">
        <v>321</v>
      </c>
      <c r="E26" s="154"/>
      <c r="F26" s="93"/>
      <c r="G26" s="166">
        <v>813000</v>
      </c>
    </row>
    <row r="27" spans="1:7" s="83" customFormat="1" ht="12.75">
      <c r="A27" s="153" t="s">
        <v>264</v>
      </c>
      <c r="B27" s="153"/>
      <c r="C27" s="153"/>
      <c r="D27" s="82" t="s">
        <v>265</v>
      </c>
      <c r="E27" s="154">
        <f>SUM(E28,E31,E34)</f>
        <v>305487</v>
      </c>
      <c r="F27" s="89">
        <f>SUM(F28,F31,F34)</f>
        <v>305487</v>
      </c>
      <c r="G27" s="89">
        <f>SUM(G28,G31,G34)</f>
        <v>0</v>
      </c>
    </row>
    <row r="28" spans="1:7" s="83" customFormat="1" ht="18" customHeight="1">
      <c r="A28" s="152"/>
      <c r="B28" s="153" t="s">
        <v>266</v>
      </c>
      <c r="C28" s="153"/>
      <c r="D28" s="82" t="s">
        <v>267</v>
      </c>
      <c r="E28" s="154">
        <f>SUM(E29)</f>
        <v>50200</v>
      </c>
      <c r="F28" s="94">
        <f>SUM(F29:F30)</f>
        <v>50200</v>
      </c>
      <c r="G28" s="94">
        <f>SUM(G29:G30)</f>
        <v>0</v>
      </c>
    </row>
    <row r="29" spans="1:7" s="83" customFormat="1" ht="63.75">
      <c r="A29" s="161"/>
      <c r="B29" s="152"/>
      <c r="C29" s="153" t="s">
        <v>257</v>
      </c>
      <c r="D29" s="84" t="s">
        <v>258</v>
      </c>
      <c r="E29" s="159">
        <v>50200</v>
      </c>
      <c r="F29" s="93"/>
      <c r="G29" s="160"/>
    </row>
    <row r="30" spans="1:7" s="83" customFormat="1" ht="12.75">
      <c r="A30" s="161"/>
      <c r="B30" s="164"/>
      <c r="C30" s="153" t="s">
        <v>317</v>
      </c>
      <c r="D30" s="84" t="s">
        <v>316</v>
      </c>
      <c r="E30" s="154"/>
      <c r="F30" s="93">
        <v>50200</v>
      </c>
      <c r="G30" s="160"/>
    </row>
    <row r="31" spans="1:7" s="83" customFormat="1" ht="25.5">
      <c r="A31" s="161"/>
      <c r="B31" s="153" t="s">
        <v>268</v>
      </c>
      <c r="C31" s="153"/>
      <c r="D31" s="82" t="s">
        <v>269</v>
      </c>
      <c r="E31" s="154">
        <f>SUM(E32)</f>
        <v>8000</v>
      </c>
      <c r="F31" s="94">
        <f>SUM(F32:F33)</f>
        <v>8000</v>
      </c>
      <c r="G31" s="94">
        <f>SUM(G32:G33)</f>
        <v>0</v>
      </c>
    </row>
    <row r="32" spans="1:7" s="83" customFormat="1" ht="63.75">
      <c r="A32" s="161"/>
      <c r="B32" s="152"/>
      <c r="C32" s="153" t="s">
        <v>257</v>
      </c>
      <c r="D32" s="84" t="s">
        <v>258</v>
      </c>
      <c r="E32" s="166">
        <v>8000</v>
      </c>
      <c r="F32" s="93"/>
      <c r="G32" s="160"/>
    </row>
    <row r="33" spans="1:7" s="83" customFormat="1" ht="12.75">
      <c r="A33" s="164"/>
      <c r="B33" s="164"/>
      <c r="C33" s="153" t="s">
        <v>317</v>
      </c>
      <c r="D33" s="84" t="s">
        <v>316</v>
      </c>
      <c r="E33" s="166"/>
      <c r="F33" s="93">
        <v>8000</v>
      </c>
      <c r="G33" s="160"/>
    </row>
    <row r="34" spans="1:7" s="83" customFormat="1" ht="12.75">
      <c r="A34" s="153" t="s">
        <v>264</v>
      </c>
      <c r="B34" s="153" t="s">
        <v>270</v>
      </c>
      <c r="C34" s="153"/>
      <c r="D34" s="82" t="s">
        <v>271</v>
      </c>
      <c r="E34" s="154">
        <f>SUM(E35:E48)</f>
        <v>247287</v>
      </c>
      <c r="F34" s="154">
        <f>SUM(F35:F48)</f>
        <v>247287</v>
      </c>
      <c r="G34" s="154">
        <f>SUM(G35:G48)</f>
        <v>0</v>
      </c>
    </row>
    <row r="35" spans="1:7" s="83" customFormat="1" ht="63.75">
      <c r="A35" s="322"/>
      <c r="B35" s="152"/>
      <c r="C35" s="167" t="s">
        <v>257</v>
      </c>
      <c r="D35" s="168" t="s">
        <v>258</v>
      </c>
      <c r="E35" s="166">
        <f>242287+5000</f>
        <v>247287</v>
      </c>
      <c r="F35" s="93"/>
      <c r="G35" s="160"/>
    </row>
    <row r="36" spans="1:7" s="83" customFormat="1" ht="12.75" customHeight="1">
      <c r="A36" s="157"/>
      <c r="B36" s="161"/>
      <c r="C36" s="158" t="s">
        <v>323</v>
      </c>
      <c r="D36" s="84" t="s">
        <v>324</v>
      </c>
      <c r="E36" s="166"/>
      <c r="F36" s="93">
        <v>88720</v>
      </c>
      <c r="G36" s="160"/>
    </row>
    <row r="37" spans="1:7" s="83" customFormat="1" ht="25.5">
      <c r="A37" s="157"/>
      <c r="B37" s="161"/>
      <c r="C37" s="158" t="s">
        <v>325</v>
      </c>
      <c r="D37" s="84" t="s">
        <v>399</v>
      </c>
      <c r="E37" s="166"/>
      <c r="F37" s="93">
        <v>76808</v>
      </c>
      <c r="G37" s="160"/>
    </row>
    <row r="38" spans="1:7" s="83" customFormat="1" ht="12.75">
      <c r="A38" s="323"/>
      <c r="B38" s="142"/>
      <c r="C38" s="158" t="s">
        <v>400</v>
      </c>
      <c r="D38" s="84" t="s">
        <v>401</v>
      </c>
      <c r="E38" s="166"/>
      <c r="F38" s="93">
        <v>10920</v>
      </c>
      <c r="G38" s="160"/>
    </row>
    <row r="39" spans="1:7" s="83" customFormat="1" ht="12.75">
      <c r="A39" s="157"/>
      <c r="B39" s="161"/>
      <c r="C39" s="158" t="s">
        <v>402</v>
      </c>
      <c r="D39" s="84" t="s">
        <v>403</v>
      </c>
      <c r="E39" s="166"/>
      <c r="F39" s="93">
        <v>24060</v>
      </c>
      <c r="G39" s="160"/>
    </row>
    <row r="40" spans="1:7" s="83" customFormat="1" ht="12.75">
      <c r="A40" s="157"/>
      <c r="B40" s="161"/>
      <c r="C40" s="158" t="s">
        <v>404</v>
      </c>
      <c r="D40" s="84" t="s">
        <v>314</v>
      </c>
      <c r="E40" s="166"/>
      <c r="F40" s="93">
        <v>3258</v>
      </c>
      <c r="G40" s="160"/>
    </row>
    <row r="41" spans="1:7" s="83" customFormat="1" ht="12.75">
      <c r="A41" s="157"/>
      <c r="B41" s="161"/>
      <c r="C41" s="158" t="s">
        <v>489</v>
      </c>
      <c r="D41" s="84" t="s">
        <v>315</v>
      </c>
      <c r="E41" s="166"/>
      <c r="F41" s="93">
        <v>2550</v>
      </c>
      <c r="G41" s="160"/>
    </row>
    <row r="42" spans="1:7" s="83" customFormat="1" ht="12.75">
      <c r="A42" s="323"/>
      <c r="B42" s="142"/>
      <c r="C42" s="158" t="s">
        <v>405</v>
      </c>
      <c r="D42" s="84" t="s">
        <v>406</v>
      </c>
      <c r="E42" s="166"/>
      <c r="F42" s="93">
        <v>10066</v>
      </c>
      <c r="G42" s="160"/>
    </row>
    <row r="43" spans="1:7" s="83" customFormat="1" ht="12.75">
      <c r="A43" s="323"/>
      <c r="B43" s="142"/>
      <c r="C43" s="158" t="s">
        <v>407</v>
      </c>
      <c r="D43" s="84" t="s">
        <v>408</v>
      </c>
      <c r="E43" s="166"/>
      <c r="F43" s="93">
        <v>0</v>
      </c>
      <c r="G43" s="160"/>
    </row>
    <row r="44" spans="1:7" s="83" customFormat="1" ht="12.75">
      <c r="A44" s="323"/>
      <c r="B44" s="142"/>
      <c r="C44" s="158" t="s">
        <v>409</v>
      </c>
      <c r="D44" s="84" t="s">
        <v>410</v>
      </c>
      <c r="E44" s="166"/>
      <c r="F44" s="93">
        <v>760</v>
      </c>
      <c r="G44" s="160"/>
    </row>
    <row r="45" spans="1:7" s="83" customFormat="1" ht="12.75">
      <c r="A45" s="157"/>
      <c r="B45" s="161"/>
      <c r="C45" s="158" t="s">
        <v>317</v>
      </c>
      <c r="D45" s="84" t="s">
        <v>316</v>
      </c>
      <c r="E45" s="166"/>
      <c r="F45" s="93">
        <v>24862</v>
      </c>
      <c r="G45" s="160"/>
    </row>
    <row r="46" spans="1:7" s="83" customFormat="1" ht="12.75">
      <c r="A46" s="157"/>
      <c r="B46" s="161"/>
      <c r="C46" s="158" t="s">
        <v>411</v>
      </c>
      <c r="D46" s="84" t="s">
        <v>412</v>
      </c>
      <c r="E46" s="166"/>
      <c r="F46" s="93">
        <v>104</v>
      </c>
      <c r="G46" s="160"/>
    </row>
    <row r="47" spans="1:7" s="83" customFormat="1" ht="12.75">
      <c r="A47" s="157"/>
      <c r="B47" s="161"/>
      <c r="C47" s="158" t="s">
        <v>318</v>
      </c>
      <c r="D47" s="84" t="s">
        <v>413</v>
      </c>
      <c r="E47" s="166"/>
      <c r="F47" s="93">
        <v>1739</v>
      </c>
      <c r="G47" s="160"/>
    </row>
    <row r="48" spans="1:7" s="83" customFormat="1" ht="25.5">
      <c r="A48" s="157"/>
      <c r="B48" s="161"/>
      <c r="C48" s="158" t="s">
        <v>414</v>
      </c>
      <c r="D48" s="84" t="s">
        <v>415</v>
      </c>
      <c r="E48" s="166"/>
      <c r="F48" s="93">
        <v>3440</v>
      </c>
      <c r="G48" s="160"/>
    </row>
    <row r="49" spans="1:7" s="83" customFormat="1" ht="12.75">
      <c r="A49" s="153" t="s">
        <v>273</v>
      </c>
      <c r="B49" s="153"/>
      <c r="C49" s="153"/>
      <c r="D49" s="82" t="s">
        <v>274</v>
      </c>
      <c r="E49" s="154">
        <f>SUM(E50,E61)</f>
        <v>232654</v>
      </c>
      <c r="F49" s="89">
        <f>SUM(F50,F61)</f>
        <v>232654</v>
      </c>
      <c r="G49" s="89">
        <f>SUM(G50,G61)</f>
        <v>0</v>
      </c>
    </row>
    <row r="50" spans="1:7" s="83" customFormat="1" ht="12.75">
      <c r="A50" s="152"/>
      <c r="B50" s="153" t="s">
        <v>275</v>
      </c>
      <c r="C50" s="153"/>
      <c r="D50" s="82" t="s">
        <v>276</v>
      </c>
      <c r="E50" s="154">
        <f>SUM(E51)</f>
        <v>204542</v>
      </c>
      <c r="F50" s="94">
        <f>SUM(F52:F60)</f>
        <v>204542</v>
      </c>
      <c r="G50" s="94">
        <f>SUM(G52:G60)</f>
        <v>0</v>
      </c>
    </row>
    <row r="51" spans="1:7" s="83" customFormat="1" ht="63.75">
      <c r="A51" s="161"/>
      <c r="B51" s="152"/>
      <c r="C51" s="153" t="s">
        <v>257</v>
      </c>
      <c r="D51" s="84" t="s">
        <v>258</v>
      </c>
      <c r="E51" s="159">
        <v>204542</v>
      </c>
      <c r="F51" s="93"/>
      <c r="G51" s="160"/>
    </row>
    <row r="52" spans="1:7" s="83" customFormat="1" ht="13.5" customHeight="1">
      <c r="A52" s="161"/>
      <c r="B52" s="161"/>
      <c r="C52" s="153" t="s">
        <v>323</v>
      </c>
      <c r="D52" s="84" t="s">
        <v>324</v>
      </c>
      <c r="E52" s="154"/>
      <c r="F52" s="93">
        <v>152133</v>
      </c>
      <c r="G52" s="160"/>
    </row>
    <row r="53" spans="1:7" s="83" customFormat="1" ht="12.75">
      <c r="A53" s="161"/>
      <c r="B53" s="161"/>
      <c r="C53" s="153" t="s">
        <v>400</v>
      </c>
      <c r="D53" s="84" t="s">
        <v>401</v>
      </c>
      <c r="E53" s="154"/>
      <c r="F53" s="93">
        <v>11178</v>
      </c>
      <c r="G53" s="160"/>
    </row>
    <row r="54" spans="1:7" s="83" customFormat="1" ht="12.75">
      <c r="A54" s="161"/>
      <c r="B54" s="161"/>
      <c r="C54" s="153" t="s">
        <v>402</v>
      </c>
      <c r="D54" s="84" t="s">
        <v>403</v>
      </c>
      <c r="E54" s="154"/>
      <c r="F54" s="93">
        <v>27786</v>
      </c>
      <c r="G54" s="160"/>
    </row>
    <row r="55" spans="1:7" s="83" customFormat="1" ht="12.75">
      <c r="A55" s="161"/>
      <c r="B55" s="161"/>
      <c r="C55" s="153" t="s">
        <v>404</v>
      </c>
      <c r="D55" s="84" t="s">
        <v>314</v>
      </c>
      <c r="E55" s="154"/>
      <c r="F55" s="93">
        <v>3971</v>
      </c>
      <c r="G55" s="160"/>
    </row>
    <row r="56" spans="1:7" s="83" customFormat="1" ht="12.75">
      <c r="A56" s="161"/>
      <c r="B56" s="161"/>
      <c r="C56" s="153" t="s">
        <v>405</v>
      </c>
      <c r="D56" s="84" t="s">
        <v>406</v>
      </c>
      <c r="E56" s="154"/>
      <c r="F56" s="93">
        <v>589</v>
      </c>
      <c r="G56" s="160"/>
    </row>
    <row r="57" spans="1:7" s="83" customFormat="1" ht="12.75">
      <c r="A57" s="161"/>
      <c r="B57" s="161"/>
      <c r="C57" s="153" t="s">
        <v>317</v>
      </c>
      <c r="D57" s="84" t="s">
        <v>316</v>
      </c>
      <c r="E57" s="154"/>
      <c r="F57" s="93">
        <v>4673</v>
      </c>
      <c r="G57" s="160"/>
    </row>
    <row r="58" spans="1:7" s="83" customFormat="1" ht="12.75">
      <c r="A58" s="161"/>
      <c r="B58" s="161"/>
      <c r="C58" s="153" t="s">
        <v>411</v>
      </c>
      <c r="D58" s="84" t="s">
        <v>412</v>
      </c>
      <c r="E58" s="154"/>
      <c r="F58" s="93">
        <v>390</v>
      </c>
      <c r="G58" s="160"/>
    </row>
    <row r="59" spans="1:7" s="83" customFormat="1" ht="12.75">
      <c r="A59" s="161"/>
      <c r="B59" s="161"/>
      <c r="C59" s="153" t="s">
        <v>318</v>
      </c>
      <c r="D59" s="84" t="s">
        <v>413</v>
      </c>
      <c r="E59" s="154"/>
      <c r="F59" s="93">
        <v>0</v>
      </c>
      <c r="G59" s="160"/>
    </row>
    <row r="60" spans="1:7" s="83" customFormat="1" ht="25.5">
      <c r="A60" s="161"/>
      <c r="B60" s="164"/>
      <c r="C60" s="153" t="s">
        <v>414</v>
      </c>
      <c r="D60" s="84" t="s">
        <v>415</v>
      </c>
      <c r="E60" s="154"/>
      <c r="F60" s="93">
        <v>3822</v>
      </c>
      <c r="G60" s="160"/>
    </row>
    <row r="61" spans="1:7" s="83" customFormat="1" ht="12.75">
      <c r="A61" s="161"/>
      <c r="B61" s="153" t="s">
        <v>281</v>
      </c>
      <c r="C61" s="153"/>
      <c r="D61" s="82" t="s">
        <v>282</v>
      </c>
      <c r="E61" s="154">
        <f>SUM(E62)</f>
        <v>28112</v>
      </c>
      <c r="F61" s="94">
        <f>SUM(F63:F68)</f>
        <v>28112</v>
      </c>
      <c r="G61" s="94">
        <f>SUM(G62:G67)</f>
        <v>0</v>
      </c>
    </row>
    <row r="62" spans="1:7" s="83" customFormat="1" ht="63.75">
      <c r="A62" s="161"/>
      <c r="B62" s="152"/>
      <c r="C62" s="153" t="s">
        <v>257</v>
      </c>
      <c r="D62" s="84" t="s">
        <v>258</v>
      </c>
      <c r="E62" s="166">
        <v>28112</v>
      </c>
      <c r="F62" s="93"/>
      <c r="G62" s="160"/>
    </row>
    <row r="63" spans="1:7" s="83" customFormat="1" ht="12.75">
      <c r="A63" s="161"/>
      <c r="B63" s="161"/>
      <c r="C63" s="153" t="s">
        <v>402</v>
      </c>
      <c r="D63" s="84" t="s">
        <v>403</v>
      </c>
      <c r="E63" s="166"/>
      <c r="F63" s="93">
        <v>1653</v>
      </c>
      <c r="G63" s="160"/>
    </row>
    <row r="64" spans="1:7" s="83" customFormat="1" ht="12.75">
      <c r="A64" s="161"/>
      <c r="B64" s="161"/>
      <c r="C64" s="153" t="s">
        <v>404</v>
      </c>
      <c r="D64" s="84" t="s">
        <v>314</v>
      </c>
      <c r="E64" s="166"/>
      <c r="F64" s="93">
        <v>51</v>
      </c>
      <c r="G64" s="160"/>
    </row>
    <row r="65" spans="1:7" s="83" customFormat="1" ht="12.75">
      <c r="A65" s="161"/>
      <c r="B65" s="161"/>
      <c r="C65" s="153" t="s">
        <v>489</v>
      </c>
      <c r="D65" s="276" t="s">
        <v>315</v>
      </c>
      <c r="E65" s="166"/>
      <c r="F65" s="93">
        <v>12210</v>
      </c>
      <c r="G65" s="160"/>
    </row>
    <row r="66" spans="1:7" s="83" customFormat="1" ht="12.75">
      <c r="A66" s="161"/>
      <c r="B66" s="161"/>
      <c r="C66" s="153" t="s">
        <v>405</v>
      </c>
      <c r="D66" s="84" t="s">
        <v>406</v>
      </c>
      <c r="E66" s="166"/>
      <c r="F66" s="93">
        <v>2684</v>
      </c>
      <c r="G66" s="160"/>
    </row>
    <row r="67" spans="1:7" s="83" customFormat="1" ht="12.75">
      <c r="A67" s="161"/>
      <c r="B67" s="161"/>
      <c r="C67" s="164" t="s">
        <v>317</v>
      </c>
      <c r="D67" s="84" t="s">
        <v>316</v>
      </c>
      <c r="E67" s="166"/>
      <c r="F67" s="93">
        <v>11489</v>
      </c>
      <c r="G67" s="160"/>
    </row>
    <row r="68" spans="1:7" s="83" customFormat="1" ht="12.75">
      <c r="A68" s="161"/>
      <c r="B68" s="161"/>
      <c r="C68" s="152" t="s">
        <v>411</v>
      </c>
      <c r="D68" s="171" t="s">
        <v>412</v>
      </c>
      <c r="E68" s="154"/>
      <c r="F68" s="93">
        <v>25</v>
      </c>
      <c r="G68" s="160"/>
    </row>
    <row r="69" spans="1:7" s="83" customFormat="1" ht="51">
      <c r="A69" s="152" t="s">
        <v>277</v>
      </c>
      <c r="B69" s="153"/>
      <c r="C69" s="158"/>
      <c r="D69" s="82" t="s">
        <v>279</v>
      </c>
      <c r="E69" s="165">
        <f>SUM(E70)</f>
        <v>25466</v>
      </c>
      <c r="F69" s="165">
        <f>SUM(F70)</f>
        <v>25466</v>
      </c>
      <c r="G69" s="160"/>
    </row>
    <row r="70" spans="1:7" s="83" customFormat="1" ht="63.75">
      <c r="A70" s="153"/>
      <c r="B70" s="167" t="s">
        <v>278</v>
      </c>
      <c r="C70" s="158"/>
      <c r="D70" s="84" t="s">
        <v>280</v>
      </c>
      <c r="E70" s="165">
        <f>SUM(E71)</f>
        <v>25466</v>
      </c>
      <c r="F70" s="94">
        <f>SUM(F72:F78)</f>
        <v>25466</v>
      </c>
      <c r="G70" s="160"/>
    </row>
    <row r="71" spans="1:7" s="83" customFormat="1" ht="63.75">
      <c r="A71" s="153" t="s">
        <v>277</v>
      </c>
      <c r="B71" s="158" t="s">
        <v>278</v>
      </c>
      <c r="C71" s="153" t="s">
        <v>257</v>
      </c>
      <c r="D71" s="84" t="s">
        <v>258</v>
      </c>
      <c r="E71" s="159">
        <v>25466</v>
      </c>
      <c r="F71" s="93"/>
      <c r="G71" s="160"/>
    </row>
    <row r="72" spans="1:7" s="83" customFormat="1" ht="25.5">
      <c r="A72" s="161"/>
      <c r="B72" s="321"/>
      <c r="C72" s="164" t="s">
        <v>416</v>
      </c>
      <c r="D72" s="168" t="s">
        <v>417</v>
      </c>
      <c r="E72" s="456"/>
      <c r="F72" s="297">
        <v>1470</v>
      </c>
      <c r="G72" s="169"/>
    </row>
    <row r="73" spans="1:7" s="83" customFormat="1" ht="12.75">
      <c r="A73" s="161"/>
      <c r="B73" s="321"/>
      <c r="C73" s="153" t="s">
        <v>489</v>
      </c>
      <c r="D73" s="84" t="s">
        <v>315</v>
      </c>
      <c r="E73" s="154"/>
      <c r="F73" s="93">
        <v>5950</v>
      </c>
      <c r="G73" s="160"/>
    </row>
    <row r="74" spans="1:7" s="83" customFormat="1" ht="12.75">
      <c r="A74" s="161"/>
      <c r="B74" s="321"/>
      <c r="C74" s="153" t="s">
        <v>402</v>
      </c>
      <c r="D74" s="84" t="s">
        <v>403</v>
      </c>
      <c r="E74" s="154"/>
      <c r="F74" s="93">
        <v>774</v>
      </c>
      <c r="G74" s="160"/>
    </row>
    <row r="75" spans="1:7" s="83" customFormat="1" ht="12.75">
      <c r="A75" s="161"/>
      <c r="B75" s="321"/>
      <c r="C75" s="153" t="s">
        <v>404</v>
      </c>
      <c r="D75" s="84" t="s">
        <v>314</v>
      </c>
      <c r="E75" s="154"/>
      <c r="F75" s="93">
        <v>146</v>
      </c>
      <c r="G75" s="160"/>
    </row>
    <row r="76" spans="1:7" s="83" customFormat="1" ht="12.75">
      <c r="A76" s="161"/>
      <c r="B76" s="321"/>
      <c r="C76" s="153" t="s">
        <v>405</v>
      </c>
      <c r="D76" s="84" t="s">
        <v>406</v>
      </c>
      <c r="E76" s="154"/>
      <c r="F76" s="93">
        <v>2497</v>
      </c>
      <c r="G76" s="160"/>
    </row>
    <row r="77" spans="1:7" s="83" customFormat="1" ht="12.75">
      <c r="A77" s="161"/>
      <c r="B77" s="321"/>
      <c r="C77" s="153" t="s">
        <v>317</v>
      </c>
      <c r="D77" s="84" t="s">
        <v>316</v>
      </c>
      <c r="E77" s="154"/>
      <c r="F77" s="93">
        <v>14629</v>
      </c>
      <c r="G77" s="160"/>
    </row>
    <row r="78" spans="1:7" s="83" customFormat="1" ht="12.75">
      <c r="A78" s="161"/>
      <c r="B78" s="321"/>
      <c r="C78" s="153" t="s">
        <v>411</v>
      </c>
      <c r="D78" s="84" t="s">
        <v>412</v>
      </c>
      <c r="E78" s="154"/>
      <c r="F78" s="93">
        <v>0</v>
      </c>
      <c r="G78" s="160"/>
    </row>
    <row r="79" spans="1:7" s="83" customFormat="1" ht="25.5">
      <c r="A79" s="152" t="s">
        <v>283</v>
      </c>
      <c r="B79" s="152"/>
      <c r="C79" s="153"/>
      <c r="D79" s="82" t="s">
        <v>284</v>
      </c>
      <c r="E79" s="154">
        <f>SUM(E80)</f>
        <v>2172000</v>
      </c>
      <c r="F79" s="154">
        <f>SUM(F80)</f>
        <v>2172000</v>
      </c>
      <c r="G79" s="154">
        <f>G80</f>
        <v>7000</v>
      </c>
    </row>
    <row r="80" spans="1:7" s="83" customFormat="1" ht="25.5">
      <c r="A80" s="152"/>
      <c r="B80" s="155" t="s">
        <v>285</v>
      </c>
      <c r="C80" s="158"/>
      <c r="D80" s="82" t="s">
        <v>286</v>
      </c>
      <c r="E80" s="154">
        <f>SUM(E81:E81)</f>
        <v>2172000</v>
      </c>
      <c r="F80" s="89">
        <f>SUM(F82:F107)</f>
        <v>2172000</v>
      </c>
      <c r="G80" s="165">
        <f>SUM(G81:G107)</f>
        <v>7000</v>
      </c>
    </row>
    <row r="81" spans="1:7" s="83" customFormat="1" ht="63.75">
      <c r="A81" s="157"/>
      <c r="B81" s="152"/>
      <c r="C81" s="158" t="s">
        <v>257</v>
      </c>
      <c r="D81" s="168" t="s">
        <v>258</v>
      </c>
      <c r="E81" s="93">
        <f>2240000-69000+1000</f>
        <v>2172000</v>
      </c>
      <c r="F81" s="93"/>
      <c r="G81" s="170"/>
    </row>
    <row r="82" spans="1:7" s="83" customFormat="1" ht="29.25" customHeight="1">
      <c r="A82" s="157"/>
      <c r="B82" s="161"/>
      <c r="C82" s="167" t="s">
        <v>416</v>
      </c>
      <c r="D82" s="168" t="s">
        <v>417</v>
      </c>
      <c r="E82" s="166"/>
      <c r="F82" s="93">
        <v>0</v>
      </c>
      <c r="G82" s="170"/>
    </row>
    <row r="83" spans="1:7" s="83" customFormat="1" ht="38.25">
      <c r="A83" s="157"/>
      <c r="B83" s="161"/>
      <c r="C83" s="158" t="s">
        <v>484</v>
      </c>
      <c r="D83" s="84" t="s">
        <v>485</v>
      </c>
      <c r="E83" s="166"/>
      <c r="F83" s="93">
        <v>188399</v>
      </c>
      <c r="G83" s="170"/>
    </row>
    <row r="84" spans="1:7" s="83" customFormat="1" ht="15.75" customHeight="1">
      <c r="A84" s="157"/>
      <c r="B84" s="161"/>
      <c r="C84" s="158" t="s">
        <v>323</v>
      </c>
      <c r="D84" s="84" t="s">
        <v>324</v>
      </c>
      <c r="E84" s="166"/>
      <c r="F84" s="93">
        <v>16288</v>
      </c>
      <c r="G84" s="170"/>
    </row>
    <row r="85" spans="1:7" s="83" customFormat="1" ht="12.75">
      <c r="A85" s="157"/>
      <c r="B85" s="161"/>
      <c r="C85" s="158" t="s">
        <v>400</v>
      </c>
      <c r="D85" s="84" t="s">
        <v>401</v>
      </c>
      <c r="E85" s="166"/>
      <c r="F85" s="93">
        <v>1300</v>
      </c>
      <c r="G85" s="170"/>
    </row>
    <row r="86" spans="1:7" s="83" customFormat="1" ht="27" customHeight="1">
      <c r="A86" s="157"/>
      <c r="B86" s="161"/>
      <c r="C86" s="158" t="s">
        <v>419</v>
      </c>
      <c r="D86" s="84" t="s">
        <v>420</v>
      </c>
      <c r="E86" s="166"/>
      <c r="F86" s="93">
        <v>1386000</v>
      </c>
      <c r="G86" s="170"/>
    </row>
    <row r="87" spans="1:7" s="83" customFormat="1" ht="38.25">
      <c r="A87" s="157"/>
      <c r="B87" s="161"/>
      <c r="C87" s="158" t="s">
        <v>421</v>
      </c>
      <c r="D87" s="84" t="s">
        <v>422</v>
      </c>
      <c r="E87" s="166"/>
      <c r="F87" s="93">
        <v>88490</v>
      </c>
      <c r="G87" s="170"/>
    </row>
    <row r="88" spans="1:7" s="83" customFormat="1" ht="38.25">
      <c r="A88" s="157"/>
      <c r="B88" s="161"/>
      <c r="C88" s="158" t="s">
        <v>423</v>
      </c>
      <c r="D88" s="84" t="s">
        <v>424</v>
      </c>
      <c r="E88" s="166"/>
      <c r="F88" s="93">
        <v>111973</v>
      </c>
      <c r="G88" s="170"/>
    </row>
    <row r="89" spans="1:7" s="83" customFormat="1" ht="12.75">
      <c r="A89" s="157"/>
      <c r="B89" s="161"/>
      <c r="C89" s="158" t="s">
        <v>402</v>
      </c>
      <c r="D89" s="84" t="s">
        <v>403</v>
      </c>
      <c r="E89" s="166"/>
      <c r="F89" s="93">
        <v>5179</v>
      </c>
      <c r="G89" s="170"/>
    </row>
    <row r="90" spans="1:7" s="83" customFormat="1" ht="12.75">
      <c r="A90" s="157"/>
      <c r="B90" s="161"/>
      <c r="C90" s="158" t="s">
        <v>404</v>
      </c>
      <c r="D90" s="84" t="s">
        <v>314</v>
      </c>
      <c r="E90" s="166"/>
      <c r="F90" s="93">
        <v>112</v>
      </c>
      <c r="G90" s="170"/>
    </row>
    <row r="91" spans="1:7" s="83" customFormat="1" ht="12.75">
      <c r="A91" s="157"/>
      <c r="B91" s="161"/>
      <c r="C91" s="158" t="s">
        <v>489</v>
      </c>
      <c r="D91" s="84" t="s">
        <v>315</v>
      </c>
      <c r="E91" s="166"/>
      <c r="F91" s="93">
        <v>0</v>
      </c>
      <c r="G91" s="170"/>
    </row>
    <row r="92" spans="1:7" s="83" customFormat="1" ht="26.25" customHeight="1">
      <c r="A92" s="157"/>
      <c r="B92" s="161"/>
      <c r="C92" s="158" t="s">
        <v>425</v>
      </c>
      <c r="D92" s="84" t="s">
        <v>439</v>
      </c>
      <c r="E92" s="166"/>
      <c r="F92" s="93">
        <v>92093</v>
      </c>
      <c r="G92" s="170"/>
    </row>
    <row r="93" spans="1:7" s="83" customFormat="1" ht="12.75">
      <c r="A93" s="157"/>
      <c r="B93" s="161"/>
      <c r="C93" s="158" t="s">
        <v>405</v>
      </c>
      <c r="D93" s="84" t="s">
        <v>406</v>
      </c>
      <c r="E93" s="166"/>
      <c r="F93" s="93">
        <v>149319</v>
      </c>
      <c r="G93" s="170"/>
    </row>
    <row r="94" spans="1:7" s="83" customFormat="1" ht="12.75">
      <c r="A94" s="323"/>
      <c r="B94" s="142"/>
      <c r="C94" s="158" t="s">
        <v>426</v>
      </c>
      <c r="D94" s="84" t="s">
        <v>427</v>
      </c>
      <c r="E94" s="166"/>
      <c r="F94" s="93">
        <v>258</v>
      </c>
      <c r="G94" s="170"/>
    </row>
    <row r="95" spans="1:7" s="83" customFormat="1" ht="12.75">
      <c r="A95" s="323"/>
      <c r="B95" s="142"/>
      <c r="C95" s="158" t="s">
        <v>510</v>
      </c>
      <c r="D95" s="84" t="s">
        <v>289</v>
      </c>
      <c r="E95" s="166"/>
      <c r="F95" s="93">
        <v>0</v>
      </c>
      <c r="G95" s="170"/>
    </row>
    <row r="96" spans="1:7" s="83" customFormat="1" ht="12.75">
      <c r="A96" s="157"/>
      <c r="B96" s="161"/>
      <c r="C96" s="158" t="s">
        <v>407</v>
      </c>
      <c r="D96" s="84" t="s">
        <v>408</v>
      </c>
      <c r="E96" s="166"/>
      <c r="F96" s="93">
        <v>46576</v>
      </c>
      <c r="G96" s="170"/>
    </row>
    <row r="97" spans="1:7" s="83" customFormat="1" ht="12.75">
      <c r="A97" s="157"/>
      <c r="B97" s="161"/>
      <c r="C97" s="158" t="s">
        <v>409</v>
      </c>
      <c r="D97" s="84" t="s">
        <v>410</v>
      </c>
      <c r="E97" s="166"/>
      <c r="F97" s="93">
        <v>14830</v>
      </c>
      <c r="G97" s="170"/>
    </row>
    <row r="98" spans="1:7" s="83" customFormat="1" ht="12.75">
      <c r="A98" s="157"/>
      <c r="B98" s="161"/>
      <c r="C98" s="158" t="s">
        <v>505</v>
      </c>
      <c r="D98" s="84" t="s">
        <v>506</v>
      </c>
      <c r="E98" s="166"/>
      <c r="F98" s="93">
        <v>14254</v>
      </c>
      <c r="G98" s="170"/>
    </row>
    <row r="99" spans="1:7" s="83" customFormat="1" ht="12.75">
      <c r="A99" s="157"/>
      <c r="B99" s="161"/>
      <c r="C99" s="158" t="s">
        <v>317</v>
      </c>
      <c r="D99" s="84" t="s">
        <v>316</v>
      </c>
      <c r="E99" s="166"/>
      <c r="F99" s="93">
        <v>46884</v>
      </c>
      <c r="G99" s="170"/>
    </row>
    <row r="100" spans="1:7" s="83" customFormat="1" ht="12.75">
      <c r="A100" s="157"/>
      <c r="B100" s="161"/>
      <c r="C100" s="158" t="s">
        <v>411</v>
      </c>
      <c r="D100" s="84" t="s">
        <v>412</v>
      </c>
      <c r="E100" s="166"/>
      <c r="F100" s="93">
        <v>3089</v>
      </c>
      <c r="G100" s="170"/>
    </row>
    <row r="101" spans="1:7" s="83" customFormat="1" ht="12.75">
      <c r="A101" s="157"/>
      <c r="B101" s="161"/>
      <c r="C101" s="158" t="s">
        <v>498</v>
      </c>
      <c r="D101" s="84" t="s">
        <v>499</v>
      </c>
      <c r="E101" s="166"/>
      <c r="F101" s="93">
        <v>0</v>
      </c>
      <c r="G101" s="170"/>
    </row>
    <row r="102" spans="1:7" s="83" customFormat="1" ht="12.75">
      <c r="A102" s="323"/>
      <c r="B102" s="142"/>
      <c r="C102" s="158" t="s">
        <v>318</v>
      </c>
      <c r="D102" s="84" t="s">
        <v>319</v>
      </c>
      <c r="E102" s="166"/>
      <c r="F102" s="93">
        <v>5967</v>
      </c>
      <c r="G102" s="170"/>
    </row>
    <row r="103" spans="1:7" s="83" customFormat="1" ht="25.5">
      <c r="A103" s="157"/>
      <c r="B103" s="161"/>
      <c r="C103" s="158" t="s">
        <v>414</v>
      </c>
      <c r="D103" s="84" t="s">
        <v>415</v>
      </c>
      <c r="E103" s="166"/>
      <c r="F103" s="93">
        <v>764</v>
      </c>
      <c r="G103" s="170"/>
    </row>
    <row r="104" spans="1:7" s="83" customFormat="1" ht="27.75" customHeight="1">
      <c r="A104" s="157"/>
      <c r="B104" s="161"/>
      <c r="C104" s="158" t="s">
        <v>428</v>
      </c>
      <c r="D104" s="84" t="s">
        <v>429</v>
      </c>
      <c r="E104" s="166"/>
      <c r="F104" s="93">
        <v>0</v>
      </c>
      <c r="G104" s="170"/>
    </row>
    <row r="105" spans="1:7" s="83" customFormat="1" ht="12.75">
      <c r="A105" s="157"/>
      <c r="B105" s="161"/>
      <c r="C105" s="158" t="s">
        <v>430</v>
      </c>
      <c r="D105" s="84" t="s">
        <v>431</v>
      </c>
      <c r="E105" s="166"/>
      <c r="F105" s="93">
        <v>225</v>
      </c>
      <c r="G105" s="170"/>
    </row>
    <row r="106" spans="1:7" s="83" customFormat="1" ht="25.5">
      <c r="A106" s="163"/>
      <c r="B106" s="164"/>
      <c r="C106" s="167" t="s">
        <v>432</v>
      </c>
      <c r="D106" s="84" t="s">
        <v>433</v>
      </c>
      <c r="E106" s="166"/>
      <c r="F106" s="93">
        <v>0</v>
      </c>
      <c r="G106" s="170"/>
    </row>
    <row r="107" spans="1:7" s="83" customFormat="1" ht="41.25" customHeight="1">
      <c r="A107" s="153" t="s">
        <v>283</v>
      </c>
      <c r="B107" s="153" t="s">
        <v>285</v>
      </c>
      <c r="C107" s="158" t="s">
        <v>320</v>
      </c>
      <c r="D107" s="84" t="s">
        <v>321</v>
      </c>
      <c r="E107" s="166"/>
      <c r="F107" s="93"/>
      <c r="G107" s="166">
        <v>7000</v>
      </c>
    </row>
    <row r="108" spans="1:7" s="83" customFormat="1" ht="18" customHeight="1">
      <c r="A108" s="161" t="s">
        <v>295</v>
      </c>
      <c r="B108" s="164"/>
      <c r="C108" s="153"/>
      <c r="D108" s="82" t="s">
        <v>296</v>
      </c>
      <c r="E108" s="154">
        <f>E112+E109</f>
        <v>1347559</v>
      </c>
      <c r="F108" s="154">
        <f>F112+F109</f>
        <v>1347559</v>
      </c>
      <c r="G108" s="154">
        <f>G112</f>
        <v>0</v>
      </c>
    </row>
    <row r="109" spans="1:7" s="83" customFormat="1" ht="12.75">
      <c r="A109" s="152"/>
      <c r="B109" s="155" t="s">
        <v>290</v>
      </c>
      <c r="C109" s="153"/>
      <c r="D109" s="461" t="s">
        <v>291</v>
      </c>
      <c r="E109" s="154">
        <f>SUM(E110:E110)</f>
        <v>330000</v>
      </c>
      <c r="F109" s="94">
        <f>SUM(F111:F111)</f>
        <v>330000</v>
      </c>
      <c r="G109" s="94">
        <f>SUM(G111:G111)</f>
        <v>0</v>
      </c>
    </row>
    <row r="110" spans="1:7" s="83" customFormat="1" ht="69" customHeight="1">
      <c r="A110" s="161"/>
      <c r="B110" s="155"/>
      <c r="C110" s="167" t="s">
        <v>272</v>
      </c>
      <c r="D110" s="168" t="s">
        <v>322</v>
      </c>
      <c r="E110" s="300">
        <v>330000</v>
      </c>
      <c r="F110" s="297"/>
      <c r="G110" s="169"/>
    </row>
    <row r="111" spans="1:7" s="83" customFormat="1" ht="76.5">
      <c r="A111" s="161"/>
      <c r="B111" s="167"/>
      <c r="C111" s="158" t="s">
        <v>292</v>
      </c>
      <c r="D111" s="84" t="s">
        <v>293</v>
      </c>
      <c r="E111" s="166"/>
      <c r="F111" s="93">
        <v>330000</v>
      </c>
      <c r="G111" s="160"/>
    </row>
    <row r="112" spans="1:7" s="83" customFormat="1" ht="51">
      <c r="A112" s="161"/>
      <c r="B112" s="155" t="s">
        <v>297</v>
      </c>
      <c r="C112" s="153"/>
      <c r="D112" s="84" t="s">
        <v>298</v>
      </c>
      <c r="E112" s="154">
        <f>SUM(E113:E113)</f>
        <v>1017559</v>
      </c>
      <c r="F112" s="94">
        <f>SUM(F114:F114)</f>
        <v>1017559</v>
      </c>
      <c r="G112" s="94">
        <f>SUM(G114:G114)</f>
        <v>0</v>
      </c>
    </row>
    <row r="113" spans="1:7" s="83" customFormat="1" ht="63.75">
      <c r="A113" s="161"/>
      <c r="B113" s="155"/>
      <c r="C113" s="167" t="s">
        <v>257</v>
      </c>
      <c r="D113" s="168" t="s">
        <v>258</v>
      </c>
      <c r="E113" s="300">
        <v>1017559</v>
      </c>
      <c r="F113" s="297"/>
      <c r="G113" s="169"/>
    </row>
    <row r="114" spans="1:7" s="83" customFormat="1" ht="12.75">
      <c r="A114" s="164"/>
      <c r="B114" s="167"/>
      <c r="C114" s="158" t="s">
        <v>434</v>
      </c>
      <c r="D114" s="84" t="s">
        <v>435</v>
      </c>
      <c r="E114" s="166"/>
      <c r="F114" s="93">
        <v>1017559</v>
      </c>
      <c r="G114" s="160"/>
    </row>
    <row r="115" spans="1:7" s="83" customFormat="1" ht="18.75" customHeight="1">
      <c r="A115" s="161">
        <v>852</v>
      </c>
      <c r="B115" s="158"/>
      <c r="C115" s="153"/>
      <c r="D115" s="82" t="s">
        <v>436</v>
      </c>
      <c r="E115" s="154">
        <f>SUM(E116)</f>
        <v>324000</v>
      </c>
      <c r="F115" s="154">
        <f>SUM(F116)</f>
        <v>324000</v>
      </c>
      <c r="G115" s="154">
        <f>SUM(G116)</f>
        <v>0</v>
      </c>
    </row>
    <row r="116" spans="1:7" s="83" customFormat="1" ht="19.5" customHeight="1">
      <c r="A116" s="152"/>
      <c r="B116" s="155" t="s">
        <v>299</v>
      </c>
      <c r="C116" s="153"/>
      <c r="D116" s="82" t="s">
        <v>300</v>
      </c>
      <c r="E116" s="154">
        <f>SUM(E117:E133)</f>
        <v>324000</v>
      </c>
      <c r="F116" s="154">
        <f>SUM(F118:F133)</f>
        <v>324000</v>
      </c>
      <c r="G116" s="154">
        <f>SUM(G117:G133)</f>
        <v>0</v>
      </c>
    </row>
    <row r="117" spans="1:7" s="83" customFormat="1" ht="63.75">
      <c r="A117" s="157"/>
      <c r="B117" s="152"/>
      <c r="C117" s="158" t="s">
        <v>257</v>
      </c>
      <c r="D117" s="84" t="s">
        <v>258</v>
      </c>
      <c r="E117" s="166">
        <v>324000</v>
      </c>
      <c r="F117" s="93"/>
      <c r="G117" s="160"/>
    </row>
    <row r="118" spans="1:7" s="83" customFormat="1" ht="12.75">
      <c r="A118" s="157"/>
      <c r="B118" s="161"/>
      <c r="C118" s="489" t="s">
        <v>418</v>
      </c>
      <c r="D118" s="491" t="s">
        <v>437</v>
      </c>
      <c r="E118" s="477"/>
      <c r="F118" s="479">
        <v>640</v>
      </c>
      <c r="G118" s="481"/>
    </row>
    <row r="119" spans="1:7" s="83" customFormat="1" ht="12.75">
      <c r="A119" s="157"/>
      <c r="B119" s="161"/>
      <c r="C119" s="490"/>
      <c r="D119" s="476"/>
      <c r="E119" s="478"/>
      <c r="F119" s="480"/>
      <c r="G119" s="482"/>
    </row>
    <row r="120" spans="1:7" s="83" customFormat="1" ht="25.5">
      <c r="A120" s="157"/>
      <c r="B120" s="161"/>
      <c r="C120" s="167" t="s">
        <v>323</v>
      </c>
      <c r="D120" s="168" t="s">
        <v>324</v>
      </c>
      <c r="E120" s="173"/>
      <c r="F120" s="174">
        <v>146531</v>
      </c>
      <c r="G120" s="169"/>
    </row>
    <row r="121" spans="1:7" s="83" customFormat="1" ht="12.75">
      <c r="A121" s="157"/>
      <c r="B121" s="161"/>
      <c r="C121" s="167" t="s">
        <v>400</v>
      </c>
      <c r="D121" s="84" t="s">
        <v>401</v>
      </c>
      <c r="E121" s="173"/>
      <c r="F121" s="174">
        <v>10747</v>
      </c>
      <c r="G121" s="169"/>
    </row>
    <row r="122" spans="1:7" s="83" customFormat="1" ht="12.75">
      <c r="A122" s="157"/>
      <c r="B122" s="161"/>
      <c r="C122" s="167" t="s">
        <v>402</v>
      </c>
      <c r="D122" s="168" t="s">
        <v>403</v>
      </c>
      <c r="E122" s="173"/>
      <c r="F122" s="174">
        <v>28687</v>
      </c>
      <c r="G122" s="169"/>
    </row>
    <row r="123" spans="1:7" s="83" customFormat="1" ht="12.75">
      <c r="A123" s="157"/>
      <c r="B123" s="161"/>
      <c r="C123" s="167" t="s">
        <v>404</v>
      </c>
      <c r="D123" s="168" t="s">
        <v>314</v>
      </c>
      <c r="E123" s="173"/>
      <c r="F123" s="174">
        <v>3834</v>
      </c>
      <c r="G123" s="169"/>
    </row>
    <row r="124" spans="1:7" s="83" customFormat="1" ht="12.75">
      <c r="A124" s="157"/>
      <c r="B124" s="161"/>
      <c r="C124" s="167" t="s">
        <v>489</v>
      </c>
      <c r="D124" s="168" t="s">
        <v>507</v>
      </c>
      <c r="E124" s="173"/>
      <c r="F124" s="174">
        <v>4329</v>
      </c>
      <c r="G124" s="169"/>
    </row>
    <row r="125" spans="1:7" s="83" customFormat="1" ht="12.75">
      <c r="A125" s="157"/>
      <c r="B125" s="161"/>
      <c r="C125" s="167" t="s">
        <v>405</v>
      </c>
      <c r="D125" s="168" t="s">
        <v>406</v>
      </c>
      <c r="E125" s="173"/>
      <c r="F125" s="174">
        <v>61416</v>
      </c>
      <c r="G125" s="169"/>
    </row>
    <row r="126" spans="1:7" s="83" customFormat="1" ht="12.75">
      <c r="A126" s="157"/>
      <c r="B126" s="161"/>
      <c r="C126" s="167" t="s">
        <v>407</v>
      </c>
      <c r="D126" s="168" t="s">
        <v>408</v>
      </c>
      <c r="E126" s="173"/>
      <c r="F126" s="174">
        <v>16397</v>
      </c>
      <c r="G126" s="169"/>
    </row>
    <row r="127" spans="1:7" s="83" customFormat="1" ht="12.75">
      <c r="A127" s="157"/>
      <c r="B127" s="161"/>
      <c r="C127" s="167" t="s">
        <v>409</v>
      </c>
      <c r="D127" s="168" t="s">
        <v>410</v>
      </c>
      <c r="E127" s="173"/>
      <c r="F127" s="174">
        <v>24894</v>
      </c>
      <c r="G127" s="169"/>
    </row>
    <row r="128" spans="1:7" s="83" customFormat="1" ht="12.75">
      <c r="A128" s="157"/>
      <c r="B128" s="161"/>
      <c r="C128" s="167" t="s">
        <v>505</v>
      </c>
      <c r="D128" s="168" t="s">
        <v>506</v>
      </c>
      <c r="E128" s="173"/>
      <c r="F128" s="174">
        <v>340</v>
      </c>
      <c r="G128" s="169"/>
    </row>
    <row r="129" spans="1:7" s="83" customFormat="1" ht="12.75">
      <c r="A129" s="157"/>
      <c r="B129" s="161"/>
      <c r="C129" s="158" t="s">
        <v>317</v>
      </c>
      <c r="D129" s="84" t="s">
        <v>316</v>
      </c>
      <c r="E129" s="159"/>
      <c r="F129" s="90">
        <v>15600</v>
      </c>
      <c r="G129" s="160"/>
    </row>
    <row r="130" spans="1:7" s="83" customFormat="1" ht="15.75" customHeight="1">
      <c r="A130" s="157"/>
      <c r="B130" s="161"/>
      <c r="C130" s="158" t="s">
        <v>511</v>
      </c>
      <c r="D130" s="84" t="s">
        <v>514</v>
      </c>
      <c r="E130" s="159"/>
      <c r="F130" s="90">
        <v>2039</v>
      </c>
      <c r="G130" s="160"/>
    </row>
    <row r="131" spans="1:7" s="83" customFormat="1" ht="12.75">
      <c r="A131" s="157"/>
      <c r="B131" s="161"/>
      <c r="C131" s="158" t="s">
        <v>411</v>
      </c>
      <c r="D131" s="84" t="s">
        <v>412</v>
      </c>
      <c r="E131" s="159"/>
      <c r="F131" s="90">
        <v>2000</v>
      </c>
      <c r="G131" s="160"/>
    </row>
    <row r="132" spans="1:7" s="83" customFormat="1" ht="12.75">
      <c r="A132" s="157"/>
      <c r="B132" s="161"/>
      <c r="C132" s="158" t="s">
        <v>318</v>
      </c>
      <c r="D132" s="84" t="s">
        <v>319</v>
      </c>
      <c r="E132" s="159"/>
      <c r="F132" s="90">
        <v>432</v>
      </c>
      <c r="G132" s="160"/>
    </row>
    <row r="133" spans="1:7" s="83" customFormat="1" ht="25.5">
      <c r="A133" s="163"/>
      <c r="B133" s="164"/>
      <c r="C133" s="155" t="s">
        <v>414</v>
      </c>
      <c r="D133" s="171" t="s">
        <v>415</v>
      </c>
      <c r="E133" s="175"/>
      <c r="F133" s="136">
        <v>6114</v>
      </c>
      <c r="G133" s="176"/>
    </row>
    <row r="134" spans="1:7" s="83" customFormat="1" ht="12.75">
      <c r="A134" s="485" t="s">
        <v>438</v>
      </c>
      <c r="B134" s="486"/>
      <c r="C134" s="487"/>
      <c r="D134" s="487"/>
      <c r="E134" s="94">
        <f>E11+E20+E27+E49+E79+E108+E115+E69</f>
        <v>4454166</v>
      </c>
      <c r="F134" s="94">
        <f>F11+F20+F27+F49+F79+F108+F115+F69</f>
        <v>4454166</v>
      </c>
      <c r="G134" s="94">
        <f>G11+G20+G27+G49+G79+G108+G115</f>
        <v>824530</v>
      </c>
    </row>
    <row r="135" spans="6:7" ht="12.75">
      <c r="F135" s="143"/>
      <c r="G135" s="134"/>
    </row>
    <row r="136" spans="6:7" ht="12.75">
      <c r="F136" s="143"/>
      <c r="G136" s="134"/>
    </row>
    <row r="137" spans="6:7" ht="12.75">
      <c r="F137" s="143"/>
      <c r="G137" s="134"/>
    </row>
    <row r="138" spans="6:7" ht="12.75">
      <c r="F138" s="143"/>
      <c r="G138" s="134"/>
    </row>
    <row r="139" spans="6:7" ht="12.75">
      <c r="F139" s="143"/>
      <c r="G139" s="134"/>
    </row>
    <row r="140" spans="6:7" ht="12.75">
      <c r="F140" s="143"/>
      <c r="G140" s="134"/>
    </row>
    <row r="141" spans="6:7" ht="12.75">
      <c r="F141" s="143"/>
      <c r="G141" s="134"/>
    </row>
    <row r="142" spans="6:7" ht="12.75">
      <c r="F142" s="143"/>
      <c r="G142" s="134"/>
    </row>
    <row r="143" spans="6:7" ht="12.75">
      <c r="F143" s="143"/>
      <c r="G143" s="134"/>
    </row>
    <row r="144" spans="6:7" ht="12.75">
      <c r="F144" s="143"/>
      <c r="G144" s="134"/>
    </row>
    <row r="145" spans="6:7" ht="12.75">
      <c r="F145" s="143"/>
      <c r="G145" s="134"/>
    </row>
    <row r="146" spans="6:7" ht="12.75">
      <c r="F146" s="143"/>
      <c r="G146" s="134"/>
    </row>
    <row r="147" spans="6:7" ht="12.75">
      <c r="F147" s="143"/>
      <c r="G147" s="134"/>
    </row>
    <row r="148" spans="6:7" ht="12.75">
      <c r="F148" s="143"/>
      <c r="G148" s="134"/>
    </row>
    <row r="149" spans="6:7" ht="12.75">
      <c r="F149" s="143"/>
      <c r="G149" s="134"/>
    </row>
    <row r="150" spans="6:7" ht="12.75">
      <c r="F150" s="143"/>
      <c r="G150" s="134"/>
    </row>
    <row r="151" spans="6:7" ht="12.75">
      <c r="F151" s="143"/>
      <c r="G151" s="134"/>
    </row>
    <row r="152" spans="6:7" ht="12.75">
      <c r="F152" s="143"/>
      <c r="G152" s="134"/>
    </row>
    <row r="153" spans="6:7" ht="12.75">
      <c r="F153" s="143"/>
      <c r="G153" s="134"/>
    </row>
    <row r="154" spans="6:7" ht="12.75">
      <c r="F154" s="143"/>
      <c r="G154" s="134"/>
    </row>
    <row r="155" spans="6:7" ht="12.75">
      <c r="F155" s="143"/>
      <c r="G155" s="134"/>
    </row>
    <row r="156" spans="6:7" ht="12.75">
      <c r="F156" s="143"/>
      <c r="G156" s="134"/>
    </row>
    <row r="157" spans="6:7" ht="12.75">
      <c r="F157" s="143"/>
      <c r="G157" s="134"/>
    </row>
    <row r="158" spans="6:7" ht="12.75">
      <c r="F158" s="143"/>
      <c r="G158" s="134"/>
    </row>
    <row r="159" spans="6:7" ht="12.75">
      <c r="F159" s="143"/>
      <c r="G159" s="134"/>
    </row>
    <row r="160" spans="6:7" ht="12.75">
      <c r="F160" s="143"/>
      <c r="G160" s="134"/>
    </row>
    <row r="161" spans="6:7" ht="12.75">
      <c r="F161" s="143"/>
      <c r="G161" s="134"/>
    </row>
    <row r="162" spans="6:7" ht="12.75">
      <c r="F162" s="143"/>
      <c r="G162" s="134"/>
    </row>
    <row r="163" spans="6:7" ht="12.75">
      <c r="F163" s="143"/>
      <c r="G163" s="134"/>
    </row>
    <row r="164" spans="6:7" ht="12.75">
      <c r="F164" s="143"/>
      <c r="G164" s="134"/>
    </row>
    <row r="165" spans="6:7" ht="12.75">
      <c r="F165" s="143"/>
      <c r="G165" s="134"/>
    </row>
    <row r="166" spans="6:7" ht="12.75">
      <c r="F166" s="143"/>
      <c r="G166" s="134"/>
    </row>
    <row r="167" spans="6:7" ht="12.75">
      <c r="F167" s="143"/>
      <c r="G167" s="134"/>
    </row>
    <row r="168" spans="6:7" ht="12.75">
      <c r="F168" s="143"/>
      <c r="G168" s="134"/>
    </row>
    <row r="169" spans="6:7" ht="12.75">
      <c r="F169" s="143"/>
      <c r="G169" s="134"/>
    </row>
    <row r="170" spans="6:7" ht="12.75">
      <c r="F170" s="143"/>
      <c r="G170" s="134"/>
    </row>
    <row r="171" spans="6:7" ht="12.75">
      <c r="F171" s="143"/>
      <c r="G171" s="134"/>
    </row>
    <row r="172" spans="6:7" ht="12.75">
      <c r="F172" s="143"/>
      <c r="G172" s="134"/>
    </row>
    <row r="173" spans="6:7" ht="12.75">
      <c r="F173" s="143"/>
      <c r="G173" s="134"/>
    </row>
    <row r="174" spans="6:7" ht="12.75">
      <c r="F174" s="143"/>
      <c r="G174" s="134"/>
    </row>
    <row r="175" spans="6:7" ht="12.75">
      <c r="F175" s="143"/>
      <c r="G175" s="134"/>
    </row>
    <row r="176" spans="6:7" ht="12.75">
      <c r="F176" s="143"/>
      <c r="G176" s="134"/>
    </row>
    <row r="177" spans="6:7" ht="12.75">
      <c r="F177" s="143"/>
      <c r="G177" s="134"/>
    </row>
    <row r="178" spans="6:7" ht="12.75">
      <c r="F178" s="143"/>
      <c r="G178" s="134"/>
    </row>
    <row r="179" spans="6:7" ht="12.75">
      <c r="F179" s="143"/>
      <c r="G179" s="134"/>
    </row>
    <row r="180" spans="6:7" ht="12.75">
      <c r="F180" s="143"/>
      <c r="G180" s="134"/>
    </row>
    <row r="181" spans="6:7" ht="12.75">
      <c r="F181" s="143"/>
      <c r="G181" s="134"/>
    </row>
    <row r="182" spans="6:7" ht="12.75">
      <c r="F182" s="143"/>
      <c r="G182" s="134"/>
    </row>
    <row r="183" spans="6:7" ht="12.75">
      <c r="F183" s="143"/>
      <c r="G183" s="134"/>
    </row>
    <row r="184" spans="6:7" ht="12.75">
      <c r="F184" s="143"/>
      <c r="G184" s="134"/>
    </row>
    <row r="185" spans="6:7" ht="12.75">
      <c r="F185" s="143"/>
      <c r="G185" s="134"/>
    </row>
    <row r="186" spans="6:7" ht="12.75">
      <c r="F186" s="143"/>
      <c r="G186" s="134"/>
    </row>
    <row r="187" spans="6:7" ht="12.75">
      <c r="F187" s="143"/>
      <c r="G187" s="134"/>
    </row>
    <row r="188" spans="6:7" ht="12.75">
      <c r="F188" s="143"/>
      <c r="G188" s="134"/>
    </row>
    <row r="189" spans="6:7" ht="12.75">
      <c r="F189" s="143"/>
      <c r="G189" s="134"/>
    </row>
    <row r="190" spans="6:7" ht="12.75">
      <c r="F190" s="143"/>
      <c r="G190" s="134"/>
    </row>
    <row r="191" spans="6:7" ht="12.75">
      <c r="F191" s="143"/>
      <c r="G191" s="134"/>
    </row>
    <row r="192" spans="6:7" ht="12.75">
      <c r="F192" s="143"/>
      <c r="G192" s="134"/>
    </row>
    <row r="193" spans="6:7" ht="12.75">
      <c r="F193" s="143"/>
      <c r="G193" s="134"/>
    </row>
    <row r="194" spans="6:7" ht="12.75">
      <c r="F194" s="143"/>
      <c r="G194" s="134"/>
    </row>
    <row r="195" spans="6:7" ht="12.75">
      <c r="F195" s="143"/>
      <c r="G195" s="134"/>
    </row>
    <row r="196" spans="6:7" ht="12.75">
      <c r="F196" s="143"/>
      <c r="G196" s="134"/>
    </row>
    <row r="197" spans="6:7" ht="12.75">
      <c r="F197" s="143"/>
      <c r="G197" s="134"/>
    </row>
    <row r="198" spans="6:7" ht="12.75">
      <c r="F198" s="143"/>
      <c r="G198" s="134"/>
    </row>
    <row r="199" spans="6:7" ht="12.75">
      <c r="F199" s="143"/>
      <c r="G199" s="134"/>
    </row>
    <row r="200" spans="6:7" ht="12.75">
      <c r="F200" s="143"/>
      <c r="G200" s="134"/>
    </row>
    <row r="201" spans="6:7" ht="12.75">
      <c r="F201" s="143"/>
      <c r="G201" s="134"/>
    </row>
    <row r="202" spans="6:7" ht="12.75">
      <c r="F202" s="143"/>
      <c r="G202" s="134"/>
    </row>
    <row r="203" spans="6:7" ht="12.75">
      <c r="F203" s="143"/>
      <c r="G203" s="134"/>
    </row>
    <row r="204" spans="6:7" ht="12.75">
      <c r="F204" s="143"/>
      <c r="G204" s="134"/>
    </row>
    <row r="205" spans="6:7" ht="12.75">
      <c r="F205" s="143"/>
      <c r="G205" s="134"/>
    </row>
    <row r="206" spans="6:7" ht="12.75">
      <c r="F206" s="143"/>
      <c r="G206" s="134"/>
    </row>
    <row r="207" spans="6:7" ht="12.75">
      <c r="F207" s="143"/>
      <c r="G207" s="134"/>
    </row>
    <row r="208" spans="6:7" ht="12.75">
      <c r="F208" s="143"/>
      <c r="G208" s="134"/>
    </row>
    <row r="209" spans="6:7" ht="12.75">
      <c r="F209" s="143"/>
      <c r="G209" s="134"/>
    </row>
    <row r="210" spans="6:7" ht="12.75">
      <c r="F210" s="143"/>
      <c r="G210" s="134"/>
    </row>
    <row r="211" spans="6:7" ht="12.75">
      <c r="F211" s="143"/>
      <c r="G211" s="134"/>
    </row>
    <row r="212" spans="6:7" ht="12.75">
      <c r="F212" s="143"/>
      <c r="G212" s="134"/>
    </row>
    <row r="213" spans="6:7" ht="12.75">
      <c r="F213" s="143"/>
      <c r="G213" s="134"/>
    </row>
    <row r="214" spans="6:7" ht="12.75">
      <c r="F214" s="143"/>
      <c r="G214" s="134"/>
    </row>
    <row r="215" spans="6:7" ht="12.75">
      <c r="F215" s="143"/>
      <c r="G215" s="134"/>
    </row>
    <row r="216" spans="6:7" ht="12.75">
      <c r="F216" s="143"/>
      <c r="G216" s="134"/>
    </row>
    <row r="217" spans="6:7" ht="12.75">
      <c r="F217" s="143"/>
      <c r="G217" s="134"/>
    </row>
    <row r="218" spans="6:7" ht="12.75">
      <c r="F218" s="143"/>
      <c r="G218" s="134"/>
    </row>
    <row r="219" spans="6:7" ht="12.75">
      <c r="F219" s="143"/>
      <c r="G219" s="134"/>
    </row>
    <row r="220" spans="6:7" ht="12.75">
      <c r="F220" s="143"/>
      <c r="G220" s="134"/>
    </row>
    <row r="221" spans="6:7" ht="12.75">
      <c r="F221" s="143"/>
      <c r="G221" s="134"/>
    </row>
    <row r="222" spans="6:7" ht="12.75">
      <c r="F222" s="143"/>
      <c r="G222" s="134"/>
    </row>
    <row r="223" spans="6:7" ht="12.75">
      <c r="F223" s="143"/>
      <c r="G223" s="134"/>
    </row>
    <row r="224" spans="6:7" ht="12.75">
      <c r="F224" s="143"/>
      <c r="G224" s="134"/>
    </row>
    <row r="225" spans="6:7" ht="12.75">
      <c r="F225" s="143"/>
      <c r="G225" s="134"/>
    </row>
    <row r="226" spans="6:7" ht="12.75">
      <c r="F226" s="143"/>
      <c r="G226" s="134"/>
    </row>
    <row r="227" spans="6:7" ht="12.75">
      <c r="F227" s="143"/>
      <c r="G227" s="134"/>
    </row>
    <row r="228" spans="6:7" ht="12.75">
      <c r="F228" s="143"/>
      <c r="G228" s="134"/>
    </row>
    <row r="229" spans="6:7" ht="12.75">
      <c r="F229" s="143"/>
      <c r="G229" s="134"/>
    </row>
    <row r="230" spans="6:7" ht="12.75">
      <c r="F230" s="143"/>
      <c r="G230" s="134"/>
    </row>
    <row r="231" spans="6:7" ht="12.75">
      <c r="F231" s="143"/>
      <c r="G231" s="134"/>
    </row>
    <row r="232" spans="6:7" ht="12.75">
      <c r="F232" s="143"/>
      <c r="G232" s="134"/>
    </row>
    <row r="233" spans="6:7" ht="12.75">
      <c r="F233" s="143"/>
      <c r="G233" s="134"/>
    </row>
    <row r="234" spans="6:7" ht="12.75">
      <c r="F234" s="143"/>
      <c r="G234" s="134"/>
    </row>
    <row r="235" spans="6:7" ht="12.75">
      <c r="F235" s="143"/>
      <c r="G235" s="134"/>
    </row>
    <row r="236" spans="6:7" ht="12.75">
      <c r="F236" s="143"/>
      <c r="G236" s="134"/>
    </row>
    <row r="237" spans="6:7" ht="12.75">
      <c r="F237" s="143"/>
      <c r="G237" s="134"/>
    </row>
    <row r="238" spans="6:7" ht="12.75">
      <c r="F238" s="143"/>
      <c r="G238" s="134"/>
    </row>
    <row r="239" spans="6:7" ht="12.75">
      <c r="F239" s="143"/>
      <c r="G239" s="134"/>
    </row>
    <row r="240" spans="6:7" ht="12.75">
      <c r="F240" s="143"/>
      <c r="G240" s="134"/>
    </row>
    <row r="241" spans="6:7" ht="12.75">
      <c r="F241" s="143"/>
      <c r="G241" s="134"/>
    </row>
    <row r="242" spans="6:7" ht="12.75">
      <c r="F242" s="143"/>
      <c r="G242" s="134"/>
    </row>
    <row r="243" spans="6:7" ht="12.75">
      <c r="F243" s="143"/>
      <c r="G243" s="134"/>
    </row>
    <row r="244" spans="6:7" ht="12.75">
      <c r="F244" s="143"/>
      <c r="G244" s="134"/>
    </row>
    <row r="245" spans="6:7" ht="12.75">
      <c r="F245" s="143"/>
      <c r="G245" s="134"/>
    </row>
    <row r="246" spans="6:7" ht="12.75">
      <c r="F246" s="143"/>
      <c r="G246" s="134"/>
    </row>
    <row r="247" spans="6:7" ht="12.75">
      <c r="F247" s="143"/>
      <c r="G247" s="134"/>
    </row>
    <row r="248" spans="6:7" ht="12.75">
      <c r="F248" s="143"/>
      <c r="G248" s="134"/>
    </row>
    <row r="249" spans="6:7" ht="12.75">
      <c r="F249" s="143"/>
      <c r="G249" s="134"/>
    </row>
    <row r="250" spans="6:7" ht="12.75">
      <c r="F250" s="143"/>
      <c r="G250" s="134"/>
    </row>
    <row r="251" spans="6:7" ht="12.75">
      <c r="F251" s="143"/>
      <c r="G251" s="134"/>
    </row>
    <row r="252" spans="6:7" ht="12.75">
      <c r="F252" s="143"/>
      <c r="G252" s="134"/>
    </row>
    <row r="253" spans="6:7" ht="12.75">
      <c r="F253" s="143"/>
      <c r="G253" s="134"/>
    </row>
    <row r="254" spans="6:7" ht="12.75">
      <c r="F254" s="143"/>
      <c r="G254" s="134"/>
    </row>
    <row r="255" spans="6:7" ht="12.75">
      <c r="F255" s="143"/>
      <c r="G255" s="134"/>
    </row>
    <row r="256" spans="6:7" ht="12.75">
      <c r="F256" s="143"/>
      <c r="G256" s="134"/>
    </row>
    <row r="257" spans="6:7" ht="12.75">
      <c r="F257" s="143"/>
      <c r="G257" s="134"/>
    </row>
    <row r="258" spans="6:7" ht="12.75">
      <c r="F258" s="143"/>
      <c r="G258" s="134"/>
    </row>
    <row r="259" spans="6:7" ht="12.75">
      <c r="F259" s="143"/>
      <c r="G259" s="134"/>
    </row>
    <row r="260" spans="6:7" ht="12.75">
      <c r="F260" s="143"/>
      <c r="G260" s="134"/>
    </row>
    <row r="261" spans="6:7" ht="12.75">
      <c r="F261" s="143"/>
      <c r="G261" s="134"/>
    </row>
    <row r="262" spans="6:7" ht="12.75">
      <c r="F262" s="143"/>
      <c r="G262" s="134"/>
    </row>
    <row r="263" spans="6:7" ht="12.75">
      <c r="F263" s="143"/>
      <c r="G263" s="134"/>
    </row>
    <row r="264" spans="6:7" ht="12.75">
      <c r="F264" s="143"/>
      <c r="G264" s="134"/>
    </row>
    <row r="265" spans="6:7" ht="12.75">
      <c r="F265" s="143"/>
      <c r="G265" s="134"/>
    </row>
    <row r="266" spans="6:7" ht="12.75">
      <c r="F266" s="143"/>
      <c r="G266" s="134"/>
    </row>
    <row r="267" spans="6:7" ht="12.75">
      <c r="F267" s="143"/>
      <c r="G267" s="134"/>
    </row>
    <row r="268" spans="6:7" ht="12.75">
      <c r="F268" s="143"/>
      <c r="G268" s="134"/>
    </row>
    <row r="269" spans="6:7" ht="12.75">
      <c r="F269" s="143"/>
      <c r="G269" s="134"/>
    </row>
    <row r="270" spans="6:7" ht="12.75">
      <c r="F270" s="143"/>
      <c r="G270" s="134"/>
    </row>
    <row r="271" spans="6:7" ht="12.75">
      <c r="F271" s="143"/>
      <c r="G271" s="134"/>
    </row>
    <row r="272" spans="6:7" ht="12.75">
      <c r="F272" s="143"/>
      <c r="G272" s="134"/>
    </row>
    <row r="273" spans="6:7" ht="12.75">
      <c r="F273" s="143"/>
      <c r="G273" s="134"/>
    </row>
    <row r="274" spans="6:7" ht="12.75">
      <c r="F274" s="143"/>
      <c r="G274" s="134"/>
    </row>
    <row r="275" spans="6:7" ht="12.75">
      <c r="F275" s="143"/>
      <c r="G275" s="134"/>
    </row>
    <row r="276" spans="6:7" ht="12.75">
      <c r="F276" s="143"/>
      <c r="G276" s="134"/>
    </row>
    <row r="277" spans="6:7" ht="12.75">
      <c r="F277" s="143"/>
      <c r="G277" s="134"/>
    </row>
    <row r="278" spans="6:7" ht="12.75">
      <c r="F278" s="143"/>
      <c r="G278" s="134"/>
    </row>
    <row r="279" spans="6:7" ht="12.75">
      <c r="F279" s="143"/>
      <c r="G279" s="134"/>
    </row>
    <row r="280" spans="6:7" ht="12.75">
      <c r="F280" s="143"/>
      <c r="G280" s="134"/>
    </row>
    <row r="281" spans="6:7" ht="12.75">
      <c r="F281" s="143"/>
      <c r="G281" s="134"/>
    </row>
    <row r="282" spans="6:7" ht="12.75">
      <c r="F282" s="143"/>
      <c r="G282" s="134"/>
    </row>
    <row r="283" spans="6:7" ht="12.75">
      <c r="F283" s="143"/>
      <c r="G283" s="134"/>
    </row>
    <row r="284" spans="6:7" ht="12.75">
      <c r="F284" s="143"/>
      <c r="G284" s="134"/>
    </row>
    <row r="285" spans="6:7" ht="12.75">
      <c r="F285" s="143"/>
      <c r="G285" s="134"/>
    </row>
    <row r="286" spans="6:7" ht="12.75">
      <c r="F286" s="143"/>
      <c r="G286" s="134"/>
    </row>
    <row r="287" spans="6:7" ht="12.75">
      <c r="F287" s="143"/>
      <c r="G287" s="134"/>
    </row>
    <row r="288" spans="6:7" ht="12.75">
      <c r="F288" s="143"/>
      <c r="G288" s="134"/>
    </row>
    <row r="289" spans="6:7" ht="12.75">
      <c r="F289" s="143"/>
      <c r="G289" s="134"/>
    </row>
    <row r="290" spans="6:7" ht="12.75">
      <c r="F290" s="143"/>
      <c r="G290" s="134"/>
    </row>
    <row r="291" spans="6:7" ht="12.75">
      <c r="F291" s="143"/>
      <c r="G291" s="134"/>
    </row>
    <row r="292" spans="6:7" ht="12.75">
      <c r="F292" s="143"/>
      <c r="G292" s="134"/>
    </row>
    <row r="293" spans="6:7" ht="12.75">
      <c r="F293" s="143"/>
      <c r="G293" s="134"/>
    </row>
    <row r="294" spans="6:7" ht="12.75">
      <c r="F294" s="143"/>
      <c r="G294" s="134"/>
    </row>
    <row r="295" spans="6:7" ht="12.75">
      <c r="F295" s="143"/>
      <c r="G295" s="134"/>
    </row>
    <row r="296" spans="6:7" ht="12.75">
      <c r="F296" s="143"/>
      <c r="G296" s="134"/>
    </row>
    <row r="297" spans="6:7" ht="12.75">
      <c r="F297" s="143"/>
      <c r="G297" s="134"/>
    </row>
    <row r="298" spans="6:7" ht="12.75">
      <c r="F298" s="143"/>
      <c r="G298" s="134"/>
    </row>
    <row r="299" spans="6:7" ht="12.75">
      <c r="F299" s="143"/>
      <c r="G299" s="134"/>
    </row>
    <row r="300" spans="6:7" ht="12.75">
      <c r="F300" s="143"/>
      <c r="G300" s="134"/>
    </row>
    <row r="301" spans="6:7" ht="12.75">
      <c r="F301" s="143"/>
      <c r="G301" s="134"/>
    </row>
    <row r="302" spans="6:7" ht="12.75">
      <c r="F302" s="143"/>
      <c r="G302" s="134"/>
    </row>
    <row r="303" spans="6:7" ht="12.75">
      <c r="F303" s="143"/>
      <c r="G303" s="134"/>
    </row>
    <row r="304" spans="6:7" ht="12.75">
      <c r="F304" s="143"/>
      <c r="G304" s="134"/>
    </row>
    <row r="305" spans="6:7" ht="12.75">
      <c r="F305" s="143"/>
      <c r="G305" s="134"/>
    </row>
    <row r="306" spans="6:7" ht="12.75">
      <c r="F306" s="143"/>
      <c r="G306" s="134"/>
    </row>
    <row r="307" spans="6:7" ht="12.75">
      <c r="F307" s="143"/>
      <c r="G307" s="134"/>
    </row>
    <row r="308" spans="6:7" ht="12.75">
      <c r="F308" s="143"/>
      <c r="G308" s="134"/>
    </row>
    <row r="309" spans="6:7" ht="12.75">
      <c r="F309" s="143"/>
      <c r="G309" s="134"/>
    </row>
    <row r="310" spans="6:7" ht="12.75">
      <c r="F310" s="143"/>
      <c r="G310" s="134"/>
    </row>
    <row r="311" spans="6:7" ht="12.75">
      <c r="F311" s="143"/>
      <c r="G311" s="134"/>
    </row>
    <row r="312" spans="6:7" ht="12.75">
      <c r="F312" s="143"/>
      <c r="G312" s="134"/>
    </row>
    <row r="313" spans="6:7" ht="12.75">
      <c r="F313" s="143"/>
      <c r="G313" s="134"/>
    </row>
    <row r="314" spans="6:7" ht="12.75">
      <c r="F314" s="143"/>
      <c r="G314" s="134"/>
    </row>
    <row r="315" spans="6:7" ht="12.75">
      <c r="F315" s="143"/>
      <c r="G315" s="134"/>
    </row>
    <row r="316" spans="6:7" ht="12.75">
      <c r="F316" s="143"/>
      <c r="G316" s="134"/>
    </row>
    <row r="317" spans="6:7" ht="12.75">
      <c r="F317" s="143"/>
      <c r="G317" s="134"/>
    </row>
    <row r="318" spans="6:7" ht="12.75">
      <c r="F318" s="143"/>
      <c r="G318" s="134"/>
    </row>
    <row r="319" spans="6:7" ht="12.75">
      <c r="F319" s="143"/>
      <c r="G319" s="134"/>
    </row>
    <row r="320" spans="6:7" ht="12.75">
      <c r="F320" s="143"/>
      <c r="G320" s="134"/>
    </row>
    <row r="321" spans="6:7" ht="12.75">
      <c r="F321" s="143"/>
      <c r="G321" s="134"/>
    </row>
    <row r="322" spans="6:7" ht="12.75">
      <c r="F322" s="143"/>
      <c r="G322" s="134"/>
    </row>
    <row r="323" spans="6:7" ht="12.75">
      <c r="F323" s="143"/>
      <c r="G323" s="134"/>
    </row>
    <row r="324" spans="6:7" ht="12.75">
      <c r="F324" s="143"/>
      <c r="G324" s="134"/>
    </row>
    <row r="325" spans="6:7" ht="12.75">
      <c r="F325" s="143"/>
      <c r="G325" s="134"/>
    </row>
    <row r="326" spans="6:7" ht="12.75">
      <c r="F326" s="143"/>
      <c r="G326" s="134"/>
    </row>
    <row r="327" spans="6:7" ht="12.75">
      <c r="F327" s="143"/>
      <c r="G327" s="134"/>
    </row>
    <row r="328" spans="6:7" ht="12.75">
      <c r="F328" s="143"/>
      <c r="G328" s="134"/>
    </row>
    <row r="329" spans="6:7" ht="12.75">
      <c r="F329" s="143"/>
      <c r="G329" s="134"/>
    </row>
    <row r="330" spans="6:7" ht="12.75">
      <c r="F330" s="143"/>
      <c r="G330" s="134"/>
    </row>
    <row r="331" spans="6:7" ht="12.75">
      <c r="F331" s="143"/>
      <c r="G331" s="134"/>
    </row>
    <row r="332" spans="6:7" ht="12.75">
      <c r="F332" s="143"/>
      <c r="G332" s="134"/>
    </row>
    <row r="333" spans="6:7" ht="12.75">
      <c r="F333" s="143"/>
      <c r="G333" s="134"/>
    </row>
    <row r="334" spans="6:7" ht="12.75">
      <c r="F334" s="143"/>
      <c r="G334" s="134"/>
    </row>
    <row r="335" spans="6:7" ht="12.75">
      <c r="F335" s="143"/>
      <c r="G335" s="134"/>
    </row>
    <row r="336" spans="6:7" ht="12.75">
      <c r="F336" s="143"/>
      <c r="G336" s="134"/>
    </row>
    <row r="337" spans="6:7" ht="12.75">
      <c r="F337" s="143"/>
      <c r="G337" s="134"/>
    </row>
    <row r="338" spans="6:7" ht="12.75">
      <c r="F338" s="143"/>
      <c r="G338" s="134"/>
    </row>
    <row r="339" spans="6:7" ht="12.75">
      <c r="F339" s="143"/>
      <c r="G339" s="134"/>
    </row>
    <row r="340" spans="6:7" ht="12.75">
      <c r="F340" s="143"/>
      <c r="G340" s="134"/>
    </row>
    <row r="341" spans="6:7" ht="12.75">
      <c r="F341" s="143"/>
      <c r="G341" s="134"/>
    </row>
    <row r="342" spans="6:7" ht="12.75">
      <c r="F342" s="143"/>
      <c r="G342" s="134"/>
    </row>
    <row r="343" spans="6:7" ht="12.75">
      <c r="F343" s="143"/>
      <c r="G343" s="134"/>
    </row>
    <row r="344" spans="6:7" ht="12.75">
      <c r="F344" s="143"/>
      <c r="G344" s="134"/>
    </row>
    <row r="345" spans="6:7" ht="12.75">
      <c r="F345" s="143"/>
      <c r="G345" s="134"/>
    </row>
    <row r="346" spans="6:7" ht="12.75">
      <c r="F346" s="143"/>
      <c r="G346" s="134"/>
    </row>
    <row r="347" spans="6:7" ht="12.75">
      <c r="F347" s="143"/>
      <c r="G347" s="134"/>
    </row>
    <row r="348" spans="6:7" ht="12.75">
      <c r="F348" s="143"/>
      <c r="G348" s="134"/>
    </row>
    <row r="349" spans="6:7" ht="12.75">
      <c r="F349" s="143"/>
      <c r="G349" s="134"/>
    </row>
    <row r="350" spans="6:7" ht="12.75">
      <c r="F350" s="143"/>
      <c r="G350" s="134"/>
    </row>
    <row r="351" spans="6:7" ht="12.75">
      <c r="F351" s="143"/>
      <c r="G351" s="134"/>
    </row>
    <row r="352" spans="6:7" ht="12.75">
      <c r="F352" s="143"/>
      <c r="G352" s="134"/>
    </row>
    <row r="353" spans="6:7" ht="12.75">
      <c r="F353" s="143"/>
      <c r="G353" s="134"/>
    </row>
    <row r="354" spans="6:7" ht="12.75">
      <c r="F354" s="143"/>
      <c r="G354" s="134"/>
    </row>
    <row r="355" spans="6:7" ht="12.75">
      <c r="F355" s="143"/>
      <c r="G355" s="134"/>
    </row>
    <row r="356" spans="6:7" ht="12.75">
      <c r="F356" s="143"/>
      <c r="G356" s="134"/>
    </row>
    <row r="357" spans="6:7" ht="12.75">
      <c r="F357" s="143"/>
      <c r="G357" s="134"/>
    </row>
    <row r="358" spans="6:7" ht="12.75">
      <c r="F358" s="143"/>
      <c r="G358" s="134"/>
    </row>
    <row r="359" spans="6:7" ht="12.75">
      <c r="F359" s="143"/>
      <c r="G359" s="134"/>
    </row>
    <row r="360" spans="6:7" ht="12.75">
      <c r="F360" s="143"/>
      <c r="G360" s="134"/>
    </row>
    <row r="361" spans="6:7" ht="12.75">
      <c r="F361" s="143"/>
      <c r="G361" s="134"/>
    </row>
    <row r="362" spans="6:7" ht="12.75">
      <c r="F362" s="143"/>
      <c r="G362" s="134"/>
    </row>
    <row r="363" spans="6:7" ht="12.75">
      <c r="F363" s="143"/>
      <c r="G363" s="134"/>
    </row>
    <row r="364" spans="6:7" ht="12.75">
      <c r="F364" s="143"/>
      <c r="G364" s="134"/>
    </row>
    <row r="365" spans="6:7" ht="12.75">
      <c r="F365" s="143"/>
      <c r="G365" s="134"/>
    </row>
    <row r="366" spans="6:7" ht="12.75">
      <c r="F366" s="143"/>
      <c r="G366" s="134"/>
    </row>
    <row r="367" spans="6:7" ht="12.75">
      <c r="F367" s="143"/>
      <c r="G367" s="134"/>
    </row>
    <row r="368" spans="6:7" ht="12.75">
      <c r="F368" s="143"/>
      <c r="G368" s="134"/>
    </row>
    <row r="369" spans="6:7" ht="12.75">
      <c r="F369" s="143"/>
      <c r="G369" s="134"/>
    </row>
    <row r="370" spans="6:7" ht="12.75">
      <c r="F370" s="143"/>
      <c r="G370" s="134"/>
    </row>
    <row r="371" spans="6:7" ht="12.75">
      <c r="F371" s="143"/>
      <c r="G371" s="134"/>
    </row>
    <row r="372" spans="6:7" ht="12.75">
      <c r="F372" s="143"/>
      <c r="G372" s="134"/>
    </row>
    <row r="373" spans="6:7" ht="12.75">
      <c r="F373" s="143"/>
      <c r="G373" s="134"/>
    </row>
    <row r="374" spans="6:7" ht="12.75">
      <c r="F374" s="143"/>
      <c r="G374" s="134"/>
    </row>
    <row r="375" spans="6:7" ht="12.75">
      <c r="F375" s="143"/>
      <c r="G375" s="134"/>
    </row>
    <row r="376" spans="6:7" ht="12.75">
      <c r="F376" s="143"/>
      <c r="G376" s="134"/>
    </row>
    <row r="377" spans="6:7" ht="12.75">
      <c r="F377" s="143"/>
      <c r="G377" s="134"/>
    </row>
    <row r="378" spans="6:7" ht="12.75">
      <c r="F378" s="143"/>
      <c r="G378" s="134"/>
    </row>
    <row r="379" spans="6:7" ht="12.75">
      <c r="F379" s="143"/>
      <c r="G379" s="134"/>
    </row>
    <row r="380" spans="6:7" ht="12.75">
      <c r="F380" s="143"/>
      <c r="G380" s="134"/>
    </row>
    <row r="381" spans="6:7" ht="12.75">
      <c r="F381" s="143"/>
      <c r="G381" s="134"/>
    </row>
    <row r="382" spans="6:7" ht="12.75">
      <c r="F382" s="143"/>
      <c r="G382" s="134"/>
    </row>
    <row r="383" spans="6:7" ht="12.75">
      <c r="F383" s="143"/>
      <c r="G383" s="134"/>
    </row>
    <row r="384" spans="6:7" ht="12.75">
      <c r="F384" s="143"/>
      <c r="G384" s="134"/>
    </row>
    <row r="385" spans="6:7" ht="12.75">
      <c r="F385" s="143"/>
      <c r="G385" s="134"/>
    </row>
    <row r="386" spans="6:7" ht="12.75">
      <c r="F386" s="143"/>
      <c r="G386" s="134"/>
    </row>
    <row r="387" spans="6:7" ht="12.75">
      <c r="F387" s="143"/>
      <c r="G387" s="134"/>
    </row>
    <row r="388" spans="6:7" ht="12.75">
      <c r="F388" s="143"/>
      <c r="G388" s="134"/>
    </row>
    <row r="389" spans="6:7" ht="12.75">
      <c r="F389" s="143"/>
      <c r="G389" s="134"/>
    </row>
    <row r="390" spans="6:7" ht="12.75">
      <c r="F390" s="143"/>
      <c r="G390" s="134"/>
    </row>
    <row r="391" spans="6:7" ht="12.75">
      <c r="F391" s="143"/>
      <c r="G391" s="134"/>
    </row>
    <row r="392" spans="6:7" ht="12.75">
      <c r="F392" s="143"/>
      <c r="G392" s="134"/>
    </row>
    <row r="393" spans="6:7" ht="12.75">
      <c r="F393" s="143"/>
      <c r="G393" s="134"/>
    </row>
    <row r="394" spans="6:7" ht="12.75">
      <c r="F394" s="143"/>
      <c r="G394" s="134"/>
    </row>
    <row r="395" spans="6:7" ht="12.75">
      <c r="F395" s="143"/>
      <c r="G395" s="134"/>
    </row>
    <row r="396" spans="6:7" ht="12.75">
      <c r="F396" s="143"/>
      <c r="G396" s="134"/>
    </row>
    <row r="397" spans="6:7" ht="12.75">
      <c r="F397" s="143"/>
      <c r="G397" s="134"/>
    </row>
    <row r="398" spans="6:7" ht="12.75">
      <c r="F398" s="143"/>
      <c r="G398" s="134"/>
    </row>
    <row r="399" spans="6:7" ht="12.75">
      <c r="F399" s="143"/>
      <c r="G399" s="134"/>
    </row>
    <row r="400" spans="6:7" ht="12.75">
      <c r="F400" s="143"/>
      <c r="G400" s="134"/>
    </row>
    <row r="401" spans="6:7" ht="12.75">
      <c r="F401" s="143"/>
      <c r="G401" s="134"/>
    </row>
    <row r="402" spans="6:7" ht="12.75">
      <c r="F402" s="143"/>
      <c r="G402" s="134"/>
    </row>
    <row r="403" spans="6:7" ht="12.75">
      <c r="F403" s="143"/>
      <c r="G403" s="134"/>
    </row>
    <row r="404" spans="6:7" ht="12.75">
      <c r="F404" s="143"/>
      <c r="G404" s="134"/>
    </row>
    <row r="405" spans="6:7" ht="12.75">
      <c r="F405" s="143"/>
      <c r="G405" s="134"/>
    </row>
    <row r="406" spans="6:7" ht="12.75">
      <c r="F406" s="143"/>
      <c r="G406" s="134"/>
    </row>
    <row r="407" spans="6:7" ht="12.75">
      <c r="F407" s="143"/>
      <c r="G407" s="134"/>
    </row>
    <row r="408" spans="6:7" ht="12.75">
      <c r="F408" s="143"/>
      <c r="G408" s="134"/>
    </row>
    <row r="409" spans="6:7" ht="12.75">
      <c r="F409" s="143"/>
      <c r="G409" s="134"/>
    </row>
    <row r="410" spans="6:7" ht="12.75">
      <c r="F410" s="143"/>
      <c r="G410" s="134"/>
    </row>
    <row r="411" spans="6:7" ht="12.75">
      <c r="F411" s="143"/>
      <c r="G411" s="134"/>
    </row>
    <row r="412" spans="6:7" ht="12.75">
      <c r="F412" s="143"/>
      <c r="G412" s="134"/>
    </row>
    <row r="413" spans="6:7" ht="12.75">
      <c r="F413" s="143"/>
      <c r="G413" s="134"/>
    </row>
    <row r="414" spans="6:7" ht="12.75">
      <c r="F414" s="143"/>
      <c r="G414" s="134"/>
    </row>
    <row r="415" spans="6:7" ht="12.75">
      <c r="F415" s="143"/>
      <c r="G415" s="134"/>
    </row>
    <row r="416" spans="6:7" ht="12.75">
      <c r="F416" s="143"/>
      <c r="G416" s="134"/>
    </row>
    <row r="417" spans="6:7" ht="12.75">
      <c r="F417" s="143"/>
      <c r="G417" s="134"/>
    </row>
    <row r="418" spans="6:7" ht="12.75">
      <c r="F418" s="143"/>
      <c r="G418" s="134"/>
    </row>
    <row r="419" spans="6:7" ht="12.75">
      <c r="F419" s="143"/>
      <c r="G419" s="134"/>
    </row>
    <row r="420" spans="6:7" ht="12.75">
      <c r="F420" s="143"/>
      <c r="G420" s="134"/>
    </row>
    <row r="421" spans="6:7" ht="12.75">
      <c r="F421" s="143"/>
      <c r="G421" s="134"/>
    </row>
    <row r="422" spans="6:7" ht="12.75">
      <c r="F422" s="143"/>
      <c r="G422" s="134"/>
    </row>
    <row r="423" spans="6:7" ht="12.75">
      <c r="F423" s="143"/>
      <c r="G423" s="134"/>
    </row>
    <row r="424" spans="6:7" ht="12.75">
      <c r="F424" s="143"/>
      <c r="G424" s="134"/>
    </row>
    <row r="425" spans="6:7" ht="12.75">
      <c r="F425" s="143"/>
      <c r="G425" s="134"/>
    </row>
    <row r="426" spans="6:7" ht="12.75">
      <c r="F426" s="143"/>
      <c r="G426" s="134"/>
    </row>
    <row r="427" spans="6:7" ht="12.75">
      <c r="F427" s="143"/>
      <c r="G427" s="134"/>
    </row>
    <row r="428" spans="6:7" ht="12.75">
      <c r="F428" s="143"/>
      <c r="G428" s="134"/>
    </row>
    <row r="429" spans="6:7" ht="12.75">
      <c r="F429" s="143"/>
      <c r="G429" s="134"/>
    </row>
    <row r="430" spans="6:7" ht="12.75">
      <c r="F430" s="143"/>
      <c r="G430" s="134"/>
    </row>
    <row r="431" spans="6:7" ht="12.75">
      <c r="F431" s="143"/>
      <c r="G431" s="134"/>
    </row>
    <row r="432" spans="6:7" ht="12.75">
      <c r="F432" s="143"/>
      <c r="G432" s="134"/>
    </row>
    <row r="433" spans="6:7" ht="12.75">
      <c r="F433" s="143"/>
      <c r="G433" s="134"/>
    </row>
    <row r="434" spans="6:7" ht="12.75">
      <c r="F434" s="143"/>
      <c r="G434" s="134"/>
    </row>
    <row r="435" spans="6:7" ht="12.75">
      <c r="F435" s="143"/>
      <c r="G435" s="134"/>
    </row>
    <row r="436" spans="6:7" ht="12.75">
      <c r="F436" s="143"/>
      <c r="G436" s="134"/>
    </row>
    <row r="437" spans="6:7" ht="12.75">
      <c r="F437" s="143"/>
      <c r="G437" s="134"/>
    </row>
    <row r="438" spans="6:7" ht="12.75">
      <c r="F438" s="143"/>
      <c r="G438" s="134"/>
    </row>
    <row r="439" spans="6:7" ht="12.75">
      <c r="F439" s="143"/>
      <c r="G439" s="134"/>
    </row>
    <row r="440" spans="6:7" ht="12.75">
      <c r="F440" s="143"/>
      <c r="G440" s="134"/>
    </row>
    <row r="441" spans="6:7" ht="12.75">
      <c r="F441" s="143"/>
      <c r="G441" s="134"/>
    </row>
    <row r="442" spans="6:7" ht="12.75">
      <c r="F442" s="143"/>
      <c r="G442" s="134"/>
    </row>
    <row r="443" spans="6:7" ht="12.75">
      <c r="F443" s="143"/>
      <c r="G443" s="134"/>
    </row>
    <row r="444" spans="6:7" ht="12.75">
      <c r="F444" s="143"/>
      <c r="G444" s="134"/>
    </row>
    <row r="445" spans="6:7" ht="12.75">
      <c r="F445" s="143"/>
      <c r="G445" s="134"/>
    </row>
    <row r="446" spans="6:7" ht="12.75">
      <c r="F446" s="143"/>
      <c r="G446" s="134"/>
    </row>
    <row r="447" spans="6:7" ht="12.75">
      <c r="F447" s="143"/>
      <c r="G447" s="134"/>
    </row>
    <row r="448" spans="6:7" ht="12.75">
      <c r="F448" s="143"/>
      <c r="G448" s="134"/>
    </row>
    <row r="449" spans="6:7" ht="12.75">
      <c r="F449" s="143"/>
      <c r="G449" s="134"/>
    </row>
    <row r="450" spans="6:7" ht="12.75">
      <c r="F450" s="143"/>
      <c r="G450" s="134"/>
    </row>
    <row r="451" spans="6:7" ht="12.75">
      <c r="F451" s="143"/>
      <c r="G451" s="134"/>
    </row>
    <row r="452" spans="6:7" ht="12.75">
      <c r="F452" s="143"/>
      <c r="G452" s="134"/>
    </row>
    <row r="453" spans="6:7" ht="12.75">
      <c r="F453" s="143"/>
      <c r="G453" s="134"/>
    </row>
    <row r="454" spans="6:7" ht="12.75">
      <c r="F454" s="143"/>
      <c r="G454" s="134"/>
    </row>
    <row r="455" spans="6:7" ht="12.75">
      <c r="F455" s="143"/>
      <c r="G455" s="134"/>
    </row>
    <row r="456" spans="6:7" ht="12.75">
      <c r="F456" s="143"/>
      <c r="G456" s="134"/>
    </row>
    <row r="457" spans="6:7" ht="12.75">
      <c r="F457" s="143"/>
      <c r="G457" s="134"/>
    </row>
    <row r="458" spans="6:7" ht="12.75">
      <c r="F458" s="143"/>
      <c r="G458" s="134"/>
    </row>
    <row r="459" spans="6:7" ht="12.75">
      <c r="F459" s="143"/>
      <c r="G459" s="134"/>
    </row>
    <row r="460" spans="6:7" ht="12.75">
      <c r="F460" s="143"/>
      <c r="G460" s="134"/>
    </row>
    <row r="461" spans="6:7" ht="12.75">
      <c r="F461" s="143"/>
      <c r="G461" s="134"/>
    </row>
    <row r="462" spans="6:7" ht="12.75">
      <c r="F462" s="143"/>
      <c r="G462" s="134"/>
    </row>
    <row r="463" spans="6:7" ht="12.75">
      <c r="F463" s="143"/>
      <c r="G463" s="134"/>
    </row>
    <row r="464" spans="6:7" ht="12.75">
      <c r="F464" s="143"/>
      <c r="G464" s="134"/>
    </row>
    <row r="465" spans="6:7" ht="12.75">
      <c r="F465" s="143"/>
      <c r="G465" s="134"/>
    </row>
    <row r="466" spans="6:7" ht="12.75">
      <c r="F466" s="143"/>
      <c r="G466" s="134"/>
    </row>
    <row r="467" spans="6:7" ht="12.75">
      <c r="F467" s="143"/>
      <c r="G467" s="134"/>
    </row>
    <row r="468" spans="6:7" ht="12.75">
      <c r="F468" s="143"/>
      <c r="G468" s="134"/>
    </row>
    <row r="469" spans="6:7" ht="12.75">
      <c r="F469" s="143"/>
      <c r="G469" s="134"/>
    </row>
    <row r="470" spans="6:7" ht="12.75">
      <c r="F470" s="143"/>
      <c r="G470" s="134"/>
    </row>
    <row r="471" spans="6:7" ht="12.75">
      <c r="F471" s="143"/>
      <c r="G471" s="134"/>
    </row>
    <row r="472" spans="6:7" ht="12.75">
      <c r="F472" s="143"/>
      <c r="G472" s="134"/>
    </row>
    <row r="473" spans="6:7" ht="12.75">
      <c r="F473" s="143"/>
      <c r="G473" s="134"/>
    </row>
    <row r="474" spans="6:7" ht="12.75">
      <c r="F474" s="143"/>
      <c r="G474" s="134"/>
    </row>
    <row r="475" spans="6:7" ht="12.75">
      <c r="F475" s="143"/>
      <c r="G475" s="134"/>
    </row>
    <row r="476" spans="6:7" ht="12.75">
      <c r="F476" s="143"/>
      <c r="G476" s="134"/>
    </row>
    <row r="477" spans="6:7" ht="12.75">
      <c r="F477" s="143"/>
      <c r="G477" s="134"/>
    </row>
    <row r="478" spans="6:7" ht="12.75">
      <c r="F478" s="143"/>
      <c r="G478" s="134"/>
    </row>
    <row r="479" spans="6:7" ht="12.75">
      <c r="F479" s="143"/>
      <c r="G479" s="134"/>
    </row>
    <row r="480" spans="6:7" ht="12.75">
      <c r="F480" s="143"/>
      <c r="G480" s="134"/>
    </row>
    <row r="481" spans="6:7" ht="12.75">
      <c r="F481" s="143"/>
      <c r="G481" s="134"/>
    </row>
    <row r="482" spans="6:7" ht="12.75">
      <c r="F482" s="143"/>
      <c r="G482" s="134"/>
    </row>
    <row r="483" spans="6:7" ht="12.75">
      <c r="F483" s="143"/>
      <c r="G483" s="134"/>
    </row>
    <row r="484" spans="6:7" ht="12.75">
      <c r="F484" s="143"/>
      <c r="G484" s="134"/>
    </row>
    <row r="485" spans="6:7" ht="12.75">
      <c r="F485" s="143"/>
      <c r="G485" s="134"/>
    </row>
    <row r="486" spans="6:7" ht="12.75">
      <c r="F486" s="143"/>
      <c r="G486" s="134"/>
    </row>
    <row r="487" spans="6:7" ht="12.75">
      <c r="F487" s="143"/>
      <c r="G487" s="134"/>
    </row>
    <row r="488" spans="6:7" ht="12.75">
      <c r="F488" s="143"/>
      <c r="G488" s="134"/>
    </row>
    <row r="489" spans="6:7" ht="12.75">
      <c r="F489" s="143"/>
      <c r="G489" s="134"/>
    </row>
    <row r="490" spans="6:7" ht="12.75">
      <c r="F490" s="143"/>
      <c r="G490" s="134"/>
    </row>
    <row r="491" spans="6:7" ht="12.75">
      <c r="F491" s="143"/>
      <c r="G491" s="134"/>
    </row>
    <row r="492" spans="6:7" ht="12.75">
      <c r="F492" s="143"/>
      <c r="G492" s="134"/>
    </row>
    <row r="493" spans="6:7" ht="12.75">
      <c r="F493" s="143"/>
      <c r="G493" s="134"/>
    </row>
    <row r="494" spans="6:7" ht="12.75">
      <c r="F494" s="143"/>
      <c r="G494" s="134"/>
    </row>
    <row r="495" spans="6:7" ht="12.75">
      <c r="F495" s="143"/>
      <c r="G495" s="134"/>
    </row>
    <row r="496" spans="6:7" ht="12.75">
      <c r="F496" s="143"/>
      <c r="G496" s="134"/>
    </row>
    <row r="497" spans="6:7" ht="12.75">
      <c r="F497" s="143"/>
      <c r="G497" s="134"/>
    </row>
    <row r="498" spans="6:7" ht="12.75">
      <c r="F498" s="143"/>
      <c r="G498" s="134"/>
    </row>
    <row r="499" spans="6:7" ht="12.75">
      <c r="F499" s="143"/>
      <c r="G499" s="134"/>
    </row>
    <row r="500" spans="6:7" ht="12.75">
      <c r="F500" s="143"/>
      <c r="G500" s="134"/>
    </row>
    <row r="501" spans="6:7" ht="12.75">
      <c r="F501" s="143"/>
      <c r="G501" s="134"/>
    </row>
    <row r="502" spans="6:7" ht="12.75">
      <c r="F502" s="143"/>
      <c r="G502" s="134"/>
    </row>
    <row r="503" spans="6:7" ht="12.75">
      <c r="F503" s="143"/>
      <c r="G503" s="134"/>
    </row>
    <row r="504" spans="6:7" ht="12.75">
      <c r="F504" s="143"/>
      <c r="G504" s="134"/>
    </row>
    <row r="505" spans="6:7" ht="12.75">
      <c r="F505" s="143"/>
      <c r="G505" s="134"/>
    </row>
    <row r="506" spans="6:7" ht="12.75">
      <c r="F506" s="143"/>
      <c r="G506" s="134"/>
    </row>
    <row r="507" spans="6:7" ht="12.75">
      <c r="F507" s="143"/>
      <c r="G507" s="134"/>
    </row>
    <row r="508" spans="6:7" ht="12.75">
      <c r="F508" s="143"/>
      <c r="G508" s="134"/>
    </row>
    <row r="509" spans="6:7" ht="12.75">
      <c r="F509" s="143"/>
      <c r="G509" s="134"/>
    </row>
    <row r="510" spans="6:7" ht="12.75">
      <c r="F510" s="143"/>
      <c r="G510" s="134"/>
    </row>
    <row r="511" spans="6:7" ht="12.75">
      <c r="F511" s="143"/>
      <c r="G511" s="134"/>
    </row>
    <row r="512" spans="6:7" ht="12.75">
      <c r="F512" s="143"/>
      <c r="G512" s="134"/>
    </row>
    <row r="513" spans="6:7" ht="12.75">
      <c r="F513" s="143"/>
      <c r="G513" s="134"/>
    </row>
    <row r="514" spans="6:7" ht="12.75">
      <c r="F514" s="143"/>
      <c r="G514" s="134"/>
    </row>
    <row r="515" spans="6:7" ht="12.75">
      <c r="F515" s="143"/>
      <c r="G515" s="134"/>
    </row>
    <row r="516" spans="6:7" ht="12.75">
      <c r="F516" s="143"/>
      <c r="G516" s="134"/>
    </row>
    <row r="517" spans="6:7" ht="12.75">
      <c r="F517" s="143"/>
      <c r="G517" s="134"/>
    </row>
    <row r="518" spans="6:7" ht="12.75">
      <c r="F518" s="143"/>
      <c r="G518" s="134"/>
    </row>
    <row r="519" spans="6:7" ht="12.75">
      <c r="F519" s="143"/>
      <c r="G519" s="134"/>
    </row>
    <row r="520" spans="6:7" ht="12.75">
      <c r="F520" s="143"/>
      <c r="G520" s="134"/>
    </row>
    <row r="521" spans="6:7" ht="12.75">
      <c r="F521" s="143"/>
      <c r="G521" s="134"/>
    </row>
    <row r="522" spans="6:7" ht="12.75">
      <c r="F522" s="143"/>
      <c r="G522" s="134"/>
    </row>
    <row r="523" spans="6:7" ht="12.75">
      <c r="F523" s="143"/>
      <c r="G523" s="134"/>
    </row>
    <row r="524" spans="6:7" ht="12.75">
      <c r="F524" s="143"/>
      <c r="G524" s="134"/>
    </row>
    <row r="525" spans="6:7" ht="12.75">
      <c r="F525" s="143"/>
      <c r="G525" s="134"/>
    </row>
    <row r="526" spans="6:7" ht="12.75">
      <c r="F526" s="143"/>
      <c r="G526" s="134"/>
    </row>
    <row r="527" spans="6:7" ht="12.75">
      <c r="F527" s="143"/>
      <c r="G527" s="134"/>
    </row>
    <row r="528" spans="6:7" ht="12.75">
      <c r="F528" s="143"/>
      <c r="G528" s="134"/>
    </row>
    <row r="529" spans="6:7" ht="12.75">
      <c r="F529" s="143"/>
      <c r="G529" s="134"/>
    </row>
    <row r="530" spans="6:7" ht="12.75">
      <c r="F530" s="143"/>
      <c r="G530" s="134"/>
    </row>
    <row r="531" spans="6:7" ht="12.75">
      <c r="F531" s="143"/>
      <c r="G531" s="134"/>
    </row>
    <row r="532" spans="6:7" ht="12.75">
      <c r="F532" s="143"/>
      <c r="G532" s="134"/>
    </row>
    <row r="533" spans="6:7" ht="12.75">
      <c r="F533" s="143"/>
      <c r="G533" s="134"/>
    </row>
    <row r="534" spans="6:7" ht="12.75">
      <c r="F534" s="143"/>
      <c r="G534" s="134"/>
    </row>
    <row r="535" spans="6:7" ht="12.75">
      <c r="F535" s="143"/>
      <c r="G535" s="134"/>
    </row>
    <row r="536" spans="6:7" ht="12.75">
      <c r="F536" s="143"/>
      <c r="G536" s="134"/>
    </row>
    <row r="537" spans="6:7" ht="12.75">
      <c r="F537" s="143"/>
      <c r="G537" s="134"/>
    </row>
    <row r="538" spans="6:7" ht="12.75">
      <c r="F538" s="143"/>
      <c r="G538" s="134"/>
    </row>
    <row r="539" spans="6:7" ht="12.75">
      <c r="F539" s="143"/>
      <c r="G539" s="134"/>
    </row>
    <row r="540" spans="6:7" ht="12.75">
      <c r="F540" s="143"/>
      <c r="G540" s="134"/>
    </row>
    <row r="541" spans="6:7" ht="12.75">
      <c r="F541" s="143"/>
      <c r="G541" s="134"/>
    </row>
    <row r="542" spans="6:7" ht="12.75">
      <c r="F542" s="143"/>
      <c r="G542" s="134"/>
    </row>
    <row r="543" spans="6:7" ht="12.75">
      <c r="F543" s="143"/>
      <c r="G543" s="134"/>
    </row>
    <row r="544" spans="6:7" ht="12.75">
      <c r="F544" s="143"/>
      <c r="G544" s="134"/>
    </row>
    <row r="545" spans="6:7" ht="12.75">
      <c r="F545" s="143"/>
      <c r="G545" s="134"/>
    </row>
    <row r="546" spans="6:7" ht="12.75">
      <c r="F546" s="143"/>
      <c r="G546" s="134"/>
    </row>
    <row r="547" spans="6:7" ht="12.75">
      <c r="F547" s="143"/>
      <c r="G547" s="134"/>
    </row>
    <row r="548" spans="6:7" ht="12.75">
      <c r="F548" s="143"/>
      <c r="G548" s="134"/>
    </row>
    <row r="549" spans="6:7" ht="12.75">
      <c r="F549" s="143"/>
      <c r="G549" s="134"/>
    </row>
    <row r="550" spans="6:7" ht="12.75">
      <c r="F550" s="143"/>
      <c r="G550" s="134"/>
    </row>
    <row r="551" spans="6:7" ht="12.75">
      <c r="F551" s="143"/>
      <c r="G551" s="134"/>
    </row>
    <row r="552" spans="6:7" ht="12.75">
      <c r="F552" s="143"/>
      <c r="G552" s="134"/>
    </row>
    <row r="553" spans="6:7" ht="12.75">
      <c r="F553" s="143"/>
      <c r="G553" s="134"/>
    </row>
    <row r="554" spans="6:7" ht="12.75">
      <c r="F554" s="143"/>
      <c r="G554" s="134"/>
    </row>
    <row r="555" spans="6:7" ht="12.75">
      <c r="F555" s="143"/>
      <c r="G555" s="134"/>
    </row>
    <row r="556" spans="6:7" ht="12.75">
      <c r="F556" s="143"/>
      <c r="G556" s="134"/>
    </row>
    <row r="557" spans="6:7" ht="12.75">
      <c r="F557" s="143"/>
      <c r="G557" s="134"/>
    </row>
    <row r="558" spans="6:7" ht="12.75">
      <c r="F558" s="143"/>
      <c r="G558" s="134"/>
    </row>
    <row r="559" spans="6:7" ht="12.75">
      <c r="F559" s="143"/>
      <c r="G559" s="134"/>
    </row>
    <row r="560" spans="6:7" ht="12.75">
      <c r="F560" s="143"/>
      <c r="G560" s="134"/>
    </row>
    <row r="561" spans="6:7" ht="12.75">
      <c r="F561" s="143"/>
      <c r="G561" s="134"/>
    </row>
    <row r="562" spans="6:7" ht="12.75">
      <c r="F562" s="143"/>
      <c r="G562" s="134"/>
    </row>
    <row r="563" spans="6:7" ht="12.75">
      <c r="F563" s="143"/>
      <c r="G563" s="134"/>
    </row>
    <row r="564" spans="6:7" ht="12.75">
      <c r="F564" s="143"/>
      <c r="G564" s="134"/>
    </row>
    <row r="565" spans="6:7" ht="12.75">
      <c r="F565" s="143"/>
      <c r="G565" s="134"/>
    </row>
    <row r="566" spans="6:7" ht="12.75">
      <c r="F566" s="143"/>
      <c r="G566" s="134"/>
    </row>
    <row r="567" spans="6:7" ht="12.75">
      <c r="F567" s="143"/>
      <c r="G567" s="134"/>
    </row>
    <row r="568" spans="6:7" ht="12.75">
      <c r="F568" s="143"/>
      <c r="G568" s="134"/>
    </row>
    <row r="569" spans="6:7" ht="12.75">
      <c r="F569" s="143"/>
      <c r="G569" s="134"/>
    </row>
    <row r="570" spans="6:7" ht="12.75">
      <c r="F570" s="143"/>
      <c r="G570" s="134"/>
    </row>
    <row r="571" spans="6:7" ht="12.75">
      <c r="F571" s="143"/>
      <c r="G571" s="134"/>
    </row>
    <row r="572" spans="6:7" ht="12.75">
      <c r="F572" s="143"/>
      <c r="G572" s="134"/>
    </row>
    <row r="573" spans="6:7" ht="12.75">
      <c r="F573" s="143"/>
      <c r="G573" s="134"/>
    </row>
    <row r="574" spans="6:7" ht="12.75">
      <c r="F574" s="143"/>
      <c r="G574" s="134"/>
    </row>
    <row r="575" spans="6:7" ht="12.75">
      <c r="F575" s="143"/>
      <c r="G575" s="134"/>
    </row>
    <row r="576" spans="6:7" ht="12.75">
      <c r="F576" s="143"/>
      <c r="G576" s="134"/>
    </row>
    <row r="577" spans="6:7" ht="12.75">
      <c r="F577" s="143"/>
      <c r="G577" s="134"/>
    </row>
    <row r="578" spans="6:7" ht="12.75">
      <c r="F578" s="143"/>
      <c r="G578" s="134"/>
    </row>
    <row r="579" spans="6:7" ht="12.75">
      <c r="F579" s="143"/>
      <c r="G579" s="134"/>
    </row>
    <row r="580" spans="6:7" ht="12.75">
      <c r="F580" s="143"/>
      <c r="G580" s="134"/>
    </row>
    <row r="581" spans="6:7" ht="12.75">
      <c r="F581" s="143"/>
      <c r="G581" s="134"/>
    </row>
    <row r="582" spans="6:7" ht="12.75">
      <c r="F582" s="143"/>
      <c r="G582" s="134"/>
    </row>
    <row r="583" spans="6:7" ht="12.75">
      <c r="F583" s="143"/>
      <c r="G583" s="134"/>
    </row>
    <row r="584" spans="6:7" ht="12.75">
      <c r="F584" s="143"/>
      <c r="G584" s="134"/>
    </row>
    <row r="585" spans="6:7" ht="12.75">
      <c r="F585" s="143"/>
      <c r="G585" s="134"/>
    </row>
    <row r="586" spans="6:7" ht="12.75">
      <c r="F586" s="143"/>
      <c r="G586" s="134"/>
    </row>
    <row r="587" spans="6:7" ht="12.75">
      <c r="F587" s="143"/>
      <c r="G587" s="134"/>
    </row>
    <row r="588" spans="6:7" ht="12.75">
      <c r="F588" s="143"/>
      <c r="G588" s="134"/>
    </row>
    <row r="589" spans="6:7" ht="12.75">
      <c r="F589" s="143"/>
      <c r="G589" s="134"/>
    </row>
    <row r="590" spans="6:7" ht="12.75">
      <c r="F590" s="143"/>
      <c r="G590" s="134"/>
    </row>
    <row r="591" spans="6:7" ht="12.75">
      <c r="F591" s="143"/>
      <c r="G591" s="134"/>
    </row>
    <row r="592" spans="6:7" ht="12.75">
      <c r="F592" s="143"/>
      <c r="G592" s="134"/>
    </row>
    <row r="593" spans="6:7" ht="12.75">
      <c r="F593" s="143"/>
      <c r="G593" s="134"/>
    </row>
    <row r="594" spans="6:7" ht="12.75">
      <c r="F594" s="143"/>
      <c r="G594" s="134"/>
    </row>
    <row r="595" spans="6:7" ht="12.75">
      <c r="F595" s="143"/>
      <c r="G595" s="134"/>
    </row>
    <row r="596" spans="6:7" ht="12.75">
      <c r="F596" s="143"/>
      <c r="G596" s="134"/>
    </row>
    <row r="597" spans="6:7" ht="12.75">
      <c r="F597" s="143"/>
      <c r="G597" s="134"/>
    </row>
    <row r="598" spans="6:7" ht="12.75">
      <c r="F598" s="143"/>
      <c r="G598" s="134"/>
    </row>
    <row r="599" spans="6:7" ht="12.75">
      <c r="F599" s="143"/>
      <c r="G599" s="134"/>
    </row>
    <row r="600" spans="6:7" ht="12.75">
      <c r="F600" s="143"/>
      <c r="G600" s="134"/>
    </row>
    <row r="601" spans="6:7" ht="12.75">
      <c r="F601" s="143"/>
      <c r="G601" s="134"/>
    </row>
    <row r="602" spans="6:7" ht="12.75">
      <c r="F602" s="143"/>
      <c r="G602" s="134"/>
    </row>
    <row r="603" spans="6:7" ht="12.75">
      <c r="F603" s="143"/>
      <c r="G603" s="134"/>
    </row>
    <row r="604" spans="6:7" ht="12.75">
      <c r="F604" s="143"/>
      <c r="G604" s="134"/>
    </row>
    <row r="605" spans="6:7" ht="12.75">
      <c r="F605" s="143"/>
      <c r="G605" s="134"/>
    </row>
    <row r="606" spans="6:7" ht="12.75">
      <c r="F606" s="143"/>
      <c r="G606" s="134"/>
    </row>
    <row r="607" spans="6:7" ht="12.75">
      <c r="F607" s="143"/>
      <c r="G607" s="134"/>
    </row>
    <row r="608" spans="6:7" ht="12.75">
      <c r="F608" s="143"/>
      <c r="G608" s="134"/>
    </row>
    <row r="609" spans="6:7" ht="12.75">
      <c r="F609" s="143"/>
      <c r="G609" s="134"/>
    </row>
    <row r="610" spans="6:7" ht="12.75">
      <c r="F610" s="143"/>
      <c r="G610" s="134"/>
    </row>
    <row r="611" spans="6:7" ht="12.75">
      <c r="F611" s="143"/>
      <c r="G611" s="134"/>
    </row>
    <row r="612" spans="6:7" ht="12.75">
      <c r="F612" s="143"/>
      <c r="G612" s="134"/>
    </row>
    <row r="613" spans="6:7" ht="12.75">
      <c r="F613" s="143"/>
      <c r="G613" s="134"/>
    </row>
    <row r="614" spans="6:7" ht="12.75">
      <c r="F614" s="143"/>
      <c r="G614" s="134"/>
    </row>
    <row r="615" spans="6:7" ht="12.75">
      <c r="F615" s="143"/>
      <c r="G615" s="134"/>
    </row>
    <row r="616" spans="6:7" ht="12.75">
      <c r="F616" s="143"/>
      <c r="G616" s="134"/>
    </row>
  </sheetData>
  <mergeCells count="8">
    <mergeCell ref="A134:D134"/>
    <mergeCell ref="A6:G6"/>
    <mergeCell ref="A7:G7"/>
    <mergeCell ref="C118:C119"/>
    <mergeCell ref="D118:D119"/>
    <mergeCell ref="E118:E119"/>
    <mergeCell ref="F118:F119"/>
    <mergeCell ref="G118:G119"/>
  </mergeCells>
  <printOptions/>
  <pageMargins left="0.66" right="0.32" top="0.31" bottom="0.65" header="0.24" footer="0.3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workbookViewId="0" topLeftCell="A12">
      <pane ySplit="1080" topLeftCell="BM1" activePane="bottomLeft" state="split"/>
      <selection pane="topLeft" activeCell="K13" sqref="K13"/>
      <selection pane="bottomLeft" activeCell="I24" sqref="I24"/>
    </sheetView>
  </sheetViews>
  <sheetFormatPr defaultColWidth="9.00390625" defaultRowHeight="12.75"/>
  <cols>
    <col min="1" max="1" width="5.00390625" style="134" customWidth="1"/>
    <col min="2" max="2" width="6.75390625" style="134" customWidth="1"/>
    <col min="3" max="3" width="31.00390625" style="134" customWidth="1"/>
    <col min="4" max="4" width="8.00390625" style="150" hidden="1" customWidth="1"/>
    <col min="5" max="5" width="10.75390625" style="134" customWidth="1"/>
    <col min="6" max="6" width="11.625" style="134" hidden="1" customWidth="1"/>
    <col min="7" max="7" width="12.125" style="134" hidden="1" customWidth="1"/>
    <col min="8" max="8" width="9.75390625" style="145" customWidth="1"/>
    <col min="9" max="10" width="9.625" style="134" customWidth="1"/>
    <col min="11" max="11" width="11.375" style="134" customWidth="1"/>
    <col min="12" max="12" width="14.375" style="134" customWidth="1"/>
    <col min="13" max="13" width="10.00390625" style="134" hidden="1" customWidth="1"/>
    <col min="14" max="14" width="9.625" style="134" customWidth="1"/>
    <col min="15" max="15" width="10.625" style="134" customWidth="1"/>
    <col min="16" max="16" width="13.00390625" style="134" customWidth="1"/>
    <col min="17" max="16384" width="9.125" style="134" customWidth="1"/>
  </cols>
  <sheetData>
    <row r="1" ht="12.75">
      <c r="P1" s="401"/>
    </row>
    <row r="2" spans="12:16" ht="16.5" customHeight="1">
      <c r="L2" s="141"/>
      <c r="M2" s="141"/>
      <c r="N2" s="141"/>
      <c r="O2" s="141"/>
      <c r="P2" s="95" t="s">
        <v>518</v>
      </c>
    </row>
    <row r="3" spans="12:16" ht="15" customHeight="1">
      <c r="L3" s="139"/>
      <c r="M3" s="139"/>
      <c r="N3" s="139"/>
      <c r="O3" s="139"/>
      <c r="P3" s="139" t="s">
        <v>352</v>
      </c>
    </row>
    <row r="4" spans="12:16" ht="12" customHeight="1">
      <c r="L4" s="139"/>
      <c r="M4" s="139"/>
      <c r="N4" s="139"/>
      <c r="O4" s="139"/>
      <c r="P4" s="139" t="s">
        <v>353</v>
      </c>
    </row>
    <row r="5" spans="13:15" ht="3.75" customHeight="1">
      <c r="M5" s="52"/>
      <c r="N5" s="52"/>
      <c r="O5" s="78"/>
    </row>
    <row r="6" spans="13:15" ht="1.5" customHeight="1">
      <c r="M6" s="52"/>
      <c r="N6" s="52"/>
      <c r="O6" s="78"/>
    </row>
    <row r="7" spans="13:15" ht="16.5" customHeight="1" hidden="1">
      <c r="M7" s="52"/>
      <c r="N7" s="52"/>
      <c r="O7" s="78"/>
    </row>
    <row r="8" spans="1:16" s="204" customFormat="1" ht="15.75">
      <c r="A8" s="510" t="s">
        <v>519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</row>
    <row r="9" spans="1:16" s="204" customFormat="1" ht="17.25" customHeight="1">
      <c r="A9" s="510" t="s">
        <v>520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</row>
    <row r="10" ht="9.75" customHeight="1">
      <c r="P10" s="206"/>
    </row>
    <row r="11" spans="1:16" s="86" customFormat="1" ht="12.75">
      <c r="A11" s="511" t="s">
        <v>155</v>
      </c>
      <c r="B11" s="511" t="s">
        <v>156</v>
      </c>
      <c r="C11" s="511" t="s">
        <v>455</v>
      </c>
      <c r="D11" s="511" t="s">
        <v>456</v>
      </c>
      <c r="E11" s="511" t="s">
        <v>123</v>
      </c>
      <c r="F11" s="511" t="s">
        <v>457</v>
      </c>
      <c r="G11" s="511" t="s">
        <v>458</v>
      </c>
      <c r="H11" s="493" t="s">
        <v>459</v>
      </c>
      <c r="I11" s="514"/>
      <c r="J11" s="514"/>
      <c r="K11" s="514"/>
      <c r="L11" s="514"/>
      <c r="M11" s="514"/>
      <c r="N11" s="514"/>
      <c r="O11" s="514"/>
      <c r="P11" s="511" t="s">
        <v>460</v>
      </c>
    </row>
    <row r="12" spans="1:16" s="207" customFormat="1" ht="12.75" customHeight="1">
      <c r="A12" s="512"/>
      <c r="B12" s="512"/>
      <c r="C12" s="512"/>
      <c r="D12" s="513"/>
      <c r="E12" s="512"/>
      <c r="F12" s="512"/>
      <c r="G12" s="512"/>
      <c r="H12" s="511" t="s">
        <v>124</v>
      </c>
      <c r="I12" s="511" t="s">
        <v>461</v>
      </c>
      <c r="J12" s="515"/>
      <c r="K12" s="515"/>
      <c r="L12" s="515"/>
      <c r="M12" s="511" t="s">
        <v>462</v>
      </c>
      <c r="N12" s="511" t="s">
        <v>463</v>
      </c>
      <c r="O12" s="511" t="s">
        <v>127</v>
      </c>
      <c r="P12" s="513"/>
    </row>
    <row r="13" spans="1:16" s="207" customFormat="1" ht="48">
      <c r="A13" s="512"/>
      <c r="B13" s="512"/>
      <c r="C13" s="512"/>
      <c r="D13" s="513"/>
      <c r="E13" s="512"/>
      <c r="F13" s="512"/>
      <c r="G13" s="512"/>
      <c r="H13" s="511"/>
      <c r="I13" s="59" t="s">
        <v>464</v>
      </c>
      <c r="J13" s="59" t="s">
        <v>465</v>
      </c>
      <c r="K13" s="59" t="s">
        <v>125</v>
      </c>
      <c r="L13" s="59" t="s">
        <v>126</v>
      </c>
      <c r="M13" s="511"/>
      <c r="N13" s="511"/>
      <c r="O13" s="511"/>
      <c r="P13" s="513"/>
    </row>
    <row r="14" spans="1:16" s="207" customFormat="1" ht="12.75">
      <c r="A14" s="81">
        <v>1</v>
      </c>
      <c r="B14" s="81">
        <f>A14+1</f>
        <v>2</v>
      </c>
      <c r="C14" s="81">
        <f>B14+1</f>
        <v>3</v>
      </c>
      <c r="D14" s="81">
        <f aca="true" t="shared" si="0" ref="D14:P14">C14+1</f>
        <v>4</v>
      </c>
      <c r="E14" s="81">
        <v>4</v>
      </c>
      <c r="F14" s="81">
        <f t="shared" si="0"/>
        <v>5</v>
      </c>
      <c r="G14" s="81">
        <f t="shared" si="0"/>
        <v>6</v>
      </c>
      <c r="H14" s="81">
        <f t="shared" si="0"/>
        <v>7</v>
      </c>
      <c r="I14" s="81">
        <f t="shared" si="0"/>
        <v>8</v>
      </c>
      <c r="J14" s="81">
        <f t="shared" si="0"/>
        <v>9</v>
      </c>
      <c r="K14" s="81"/>
      <c r="L14" s="81">
        <f>J14+1</f>
        <v>10</v>
      </c>
      <c r="M14" s="81">
        <f t="shared" si="0"/>
        <v>11</v>
      </c>
      <c r="N14" s="81">
        <f t="shared" si="0"/>
        <v>12</v>
      </c>
      <c r="O14" s="81">
        <f t="shared" si="0"/>
        <v>13</v>
      </c>
      <c r="P14" s="81">
        <f t="shared" si="0"/>
        <v>14</v>
      </c>
    </row>
    <row r="15" spans="1:16" s="149" customFormat="1" ht="12.75">
      <c r="A15" s="208">
        <v>600</v>
      </c>
      <c r="B15" s="208">
        <v>60014</v>
      </c>
      <c r="C15" s="82" t="s">
        <v>259</v>
      </c>
      <c r="D15" s="209"/>
      <c r="E15" s="327">
        <f aca="true" t="shared" si="1" ref="E15:O15">SUM(E16:E19)</f>
        <v>6684596</v>
      </c>
      <c r="F15" s="327">
        <f t="shared" si="1"/>
        <v>3081381</v>
      </c>
      <c r="G15" s="327">
        <f t="shared" si="1"/>
        <v>3603215</v>
      </c>
      <c r="H15" s="327">
        <f t="shared" si="1"/>
        <v>1327453</v>
      </c>
      <c r="I15" s="327">
        <f t="shared" si="1"/>
        <v>1197453</v>
      </c>
      <c r="J15" s="327">
        <f t="shared" si="1"/>
        <v>80000</v>
      </c>
      <c r="K15" s="327">
        <f t="shared" si="1"/>
        <v>50000</v>
      </c>
      <c r="L15" s="327">
        <f t="shared" si="1"/>
        <v>0</v>
      </c>
      <c r="M15" s="327">
        <f t="shared" si="1"/>
        <v>500000</v>
      </c>
      <c r="N15" s="327">
        <f t="shared" si="1"/>
        <v>386840</v>
      </c>
      <c r="O15" s="327">
        <f t="shared" si="1"/>
        <v>300000</v>
      </c>
      <c r="P15" s="82"/>
    </row>
    <row r="16" spans="1:16" s="149" customFormat="1" ht="25.5">
      <c r="A16" s="391"/>
      <c r="B16" s="393"/>
      <c r="C16" s="388" t="s">
        <v>466</v>
      </c>
      <c r="D16" s="205" t="s">
        <v>467</v>
      </c>
      <c r="E16" s="328">
        <v>3393398</v>
      </c>
      <c r="F16" s="328">
        <v>1926378</v>
      </c>
      <c r="G16" s="328">
        <f>SUM(E16-F16)</f>
        <v>1467020</v>
      </c>
      <c r="H16" s="328">
        <f>SUM(I16:J16)</f>
        <v>89705</v>
      </c>
      <c r="I16" s="328">
        <v>9705</v>
      </c>
      <c r="J16" s="328">
        <v>80000</v>
      </c>
      <c r="K16" s="328"/>
      <c r="L16" s="328">
        <v>0</v>
      </c>
      <c r="M16" s="328">
        <v>500000</v>
      </c>
      <c r="N16" s="328">
        <v>386840</v>
      </c>
      <c r="O16" s="328">
        <v>300000</v>
      </c>
      <c r="P16" s="205" t="s">
        <v>468</v>
      </c>
    </row>
    <row r="17" spans="1:16" s="149" customFormat="1" ht="21" customHeight="1">
      <c r="A17" s="392"/>
      <c r="B17" s="210"/>
      <c r="C17" s="504" t="s">
        <v>379</v>
      </c>
      <c r="D17" s="506" t="s">
        <v>469</v>
      </c>
      <c r="E17" s="508">
        <v>2307757</v>
      </c>
      <c r="F17" s="508">
        <v>1105003</v>
      </c>
      <c r="G17" s="508">
        <f>SUM(E17-F17)</f>
        <v>1202754</v>
      </c>
      <c r="H17" s="508">
        <f>SUM(I17,L17)</f>
        <v>859748</v>
      </c>
      <c r="I17" s="508">
        <f>919626-59878</f>
        <v>859748</v>
      </c>
      <c r="J17" s="508">
        <v>0</v>
      </c>
      <c r="K17" s="324"/>
      <c r="L17" s="508">
        <v>0</v>
      </c>
      <c r="M17" s="508">
        <v>0</v>
      </c>
      <c r="N17" s="508">
        <v>0</v>
      </c>
      <c r="O17" s="508">
        <v>0</v>
      </c>
      <c r="P17" s="506" t="s">
        <v>468</v>
      </c>
    </row>
    <row r="18" spans="1:16" s="149" customFormat="1" ht="12.75" customHeight="1">
      <c r="A18" s="392"/>
      <c r="B18" s="210"/>
      <c r="C18" s="505"/>
      <c r="D18" s="507"/>
      <c r="E18" s="509"/>
      <c r="F18" s="509"/>
      <c r="G18" s="509"/>
      <c r="H18" s="509"/>
      <c r="I18" s="509"/>
      <c r="J18" s="509"/>
      <c r="K18" s="325"/>
      <c r="L18" s="522"/>
      <c r="M18" s="509"/>
      <c r="N18" s="509"/>
      <c r="O18" s="509"/>
      <c r="P18" s="507"/>
    </row>
    <row r="19" spans="1:16" s="149" customFormat="1" ht="23.25" customHeight="1">
      <c r="A19" s="392"/>
      <c r="B19" s="210"/>
      <c r="C19" s="390" t="s">
        <v>470</v>
      </c>
      <c r="D19" s="205" t="s">
        <v>471</v>
      </c>
      <c r="E19" s="328">
        <v>983441</v>
      </c>
      <c r="F19" s="328">
        <v>50000</v>
      </c>
      <c r="G19" s="328">
        <f>SUM(E19-F19)</f>
        <v>933441</v>
      </c>
      <c r="H19" s="328">
        <f>328000+50000</f>
        <v>378000</v>
      </c>
      <c r="I19" s="328">
        <v>328000</v>
      </c>
      <c r="J19" s="328">
        <v>0</v>
      </c>
      <c r="K19" s="328">
        <v>50000</v>
      </c>
      <c r="L19" s="328">
        <v>0</v>
      </c>
      <c r="M19" s="328">
        <v>0</v>
      </c>
      <c r="N19" s="328">
        <v>0</v>
      </c>
      <c r="O19" s="328">
        <v>0</v>
      </c>
      <c r="P19" s="205" t="s">
        <v>468</v>
      </c>
    </row>
    <row r="20" spans="1:16" s="235" customFormat="1" ht="12.75">
      <c r="A20" s="209">
        <v>750</v>
      </c>
      <c r="B20" s="209">
        <v>75020</v>
      </c>
      <c r="C20" s="279" t="s">
        <v>274</v>
      </c>
      <c r="D20" s="209"/>
      <c r="E20" s="327">
        <f>SUM(E21:E24)</f>
        <v>207000</v>
      </c>
      <c r="F20" s="327">
        <f aca="true" t="shared" si="2" ref="F20:O20">SUM(F21:F24)</f>
        <v>0</v>
      </c>
      <c r="G20" s="327">
        <f t="shared" si="2"/>
        <v>110000</v>
      </c>
      <c r="H20" s="327">
        <f t="shared" si="2"/>
        <v>207000</v>
      </c>
      <c r="I20" s="327">
        <f t="shared" si="2"/>
        <v>97000</v>
      </c>
      <c r="J20" s="327">
        <f t="shared" si="2"/>
        <v>110000</v>
      </c>
      <c r="K20" s="327">
        <f t="shared" si="2"/>
        <v>0</v>
      </c>
      <c r="L20" s="327">
        <f t="shared" si="2"/>
        <v>0</v>
      </c>
      <c r="M20" s="327">
        <f t="shared" si="2"/>
        <v>110000</v>
      </c>
      <c r="N20" s="327">
        <f t="shared" si="2"/>
        <v>0</v>
      </c>
      <c r="O20" s="327">
        <f t="shared" si="2"/>
        <v>0</v>
      </c>
      <c r="P20" s="209"/>
    </row>
    <row r="21" spans="1:16" s="207" customFormat="1" ht="55.5" customHeight="1">
      <c r="A21" s="299"/>
      <c r="B21" s="299"/>
      <c r="C21" s="282" t="s">
        <v>492</v>
      </c>
      <c r="D21" s="205">
        <v>2006</v>
      </c>
      <c r="E21" s="328">
        <v>110000</v>
      </c>
      <c r="F21" s="328">
        <v>0</v>
      </c>
      <c r="G21" s="328">
        <v>110000</v>
      </c>
      <c r="H21" s="328">
        <v>110000</v>
      </c>
      <c r="I21" s="328">
        <v>0</v>
      </c>
      <c r="J21" s="328">
        <v>110000</v>
      </c>
      <c r="K21" s="328"/>
      <c r="L21" s="329">
        <v>0</v>
      </c>
      <c r="M21" s="328">
        <v>110000</v>
      </c>
      <c r="N21" s="63">
        <v>0</v>
      </c>
      <c r="O21" s="63">
        <v>0</v>
      </c>
      <c r="P21" s="205" t="s">
        <v>491</v>
      </c>
    </row>
    <row r="22" spans="1:16" s="207" customFormat="1" ht="33" customHeight="1">
      <c r="A22" s="299">
        <v>750</v>
      </c>
      <c r="B22" s="299">
        <v>75020</v>
      </c>
      <c r="C22" s="282" t="s">
        <v>67</v>
      </c>
      <c r="D22" s="205"/>
      <c r="E22" s="328">
        <f>99300-23000</f>
        <v>76300</v>
      </c>
      <c r="F22" s="328"/>
      <c r="G22" s="328"/>
      <c r="H22" s="328">
        <f>99300-23000</f>
        <v>76300</v>
      </c>
      <c r="I22" s="328">
        <f>99300-23000</f>
        <v>76300</v>
      </c>
      <c r="J22" s="328">
        <v>0</v>
      </c>
      <c r="K22" s="328">
        <v>0</v>
      </c>
      <c r="L22" s="329">
        <v>0</v>
      </c>
      <c r="M22" s="328"/>
      <c r="N22" s="63">
        <v>0</v>
      </c>
      <c r="O22" s="63">
        <v>0</v>
      </c>
      <c r="P22" s="205" t="s">
        <v>491</v>
      </c>
    </row>
    <row r="23" spans="1:16" s="207" customFormat="1" ht="33" customHeight="1">
      <c r="A23" s="389"/>
      <c r="B23" s="189"/>
      <c r="C23" s="399" t="s">
        <v>68</v>
      </c>
      <c r="D23" s="379"/>
      <c r="E23" s="336">
        <v>8000</v>
      </c>
      <c r="F23" s="336"/>
      <c r="G23" s="336"/>
      <c r="H23" s="336">
        <v>8000</v>
      </c>
      <c r="I23" s="336">
        <v>8000</v>
      </c>
      <c r="J23" s="336">
        <v>0</v>
      </c>
      <c r="K23" s="336">
        <v>0</v>
      </c>
      <c r="L23" s="400">
        <v>0</v>
      </c>
      <c r="M23" s="336"/>
      <c r="N23" s="325">
        <v>0</v>
      </c>
      <c r="O23" s="325">
        <v>0</v>
      </c>
      <c r="P23" s="379" t="s">
        <v>491</v>
      </c>
    </row>
    <row r="24" spans="1:16" s="207" customFormat="1" ht="33" customHeight="1">
      <c r="A24" s="303"/>
      <c r="B24" s="191"/>
      <c r="C24" s="388" t="s">
        <v>69</v>
      </c>
      <c r="D24" s="205"/>
      <c r="E24" s="328">
        <v>12700</v>
      </c>
      <c r="F24" s="328"/>
      <c r="G24" s="328"/>
      <c r="H24" s="328">
        <v>12700</v>
      </c>
      <c r="I24" s="328">
        <v>12700</v>
      </c>
      <c r="J24" s="328">
        <v>0</v>
      </c>
      <c r="K24" s="328">
        <v>0</v>
      </c>
      <c r="L24" s="329">
        <v>0</v>
      </c>
      <c r="M24" s="328"/>
      <c r="N24" s="63">
        <v>0</v>
      </c>
      <c r="O24" s="63">
        <v>0</v>
      </c>
      <c r="P24" s="205" t="s">
        <v>491</v>
      </c>
    </row>
    <row r="25" spans="1:16" s="207" customFormat="1" ht="33" customHeight="1">
      <c r="A25" s="380">
        <v>754</v>
      </c>
      <c r="B25" s="299">
        <v>75411</v>
      </c>
      <c r="C25" s="394" t="s">
        <v>284</v>
      </c>
      <c r="D25" s="205"/>
      <c r="E25" s="327">
        <f>SUM(E26)</f>
        <v>41000</v>
      </c>
      <c r="F25" s="327">
        <f>SUM(F26)</f>
        <v>0</v>
      </c>
      <c r="G25" s="327">
        <f>SUM(G26)</f>
        <v>0</v>
      </c>
      <c r="H25" s="327">
        <f>SUM(H26)</f>
        <v>41000</v>
      </c>
      <c r="I25" s="327">
        <f>SUM(I26)</f>
        <v>41000</v>
      </c>
      <c r="J25" s="327">
        <f aca="true" t="shared" si="3" ref="J25:O27">SUM(J26)</f>
        <v>0</v>
      </c>
      <c r="K25" s="327">
        <f t="shared" si="3"/>
        <v>0</v>
      </c>
      <c r="L25" s="327">
        <f t="shared" si="3"/>
        <v>0</v>
      </c>
      <c r="M25" s="327">
        <f t="shared" si="3"/>
        <v>0</v>
      </c>
      <c r="N25" s="327">
        <f t="shared" si="3"/>
        <v>0</v>
      </c>
      <c r="O25" s="327">
        <f t="shared" si="3"/>
        <v>0</v>
      </c>
      <c r="P25" s="205"/>
    </row>
    <row r="26" spans="1:16" s="207" customFormat="1" ht="23.25" customHeight="1">
      <c r="A26" s="389"/>
      <c r="B26" s="189"/>
      <c r="C26" s="388" t="s">
        <v>340</v>
      </c>
      <c r="D26" s="205"/>
      <c r="E26" s="328">
        <v>41000</v>
      </c>
      <c r="F26" s="328"/>
      <c r="G26" s="328"/>
      <c r="H26" s="328">
        <v>41000</v>
      </c>
      <c r="I26" s="328">
        <v>41000</v>
      </c>
      <c r="J26" s="328"/>
      <c r="K26" s="328"/>
      <c r="L26" s="329"/>
      <c r="M26" s="328"/>
      <c r="N26" s="63"/>
      <c r="O26" s="63"/>
      <c r="P26" s="205" t="s">
        <v>341</v>
      </c>
    </row>
    <row r="27" spans="1:16" s="207" customFormat="1" ht="33" customHeight="1">
      <c r="A27" s="380">
        <v>754</v>
      </c>
      <c r="B27" s="299">
        <v>75414</v>
      </c>
      <c r="C27" s="394" t="s">
        <v>284</v>
      </c>
      <c r="D27" s="205"/>
      <c r="E27" s="327">
        <f>SUM(E28:E29)</f>
        <v>9000</v>
      </c>
      <c r="F27" s="327">
        <f>SUM(F28:F29)</f>
        <v>0</v>
      </c>
      <c r="G27" s="327">
        <f>SUM(G28:G29)</f>
        <v>0</v>
      </c>
      <c r="H27" s="327">
        <f>SUM(H28:H29)</f>
        <v>9000</v>
      </c>
      <c r="I27" s="327">
        <f>SUM(I28:I29)</f>
        <v>9000</v>
      </c>
      <c r="J27" s="327">
        <f t="shared" si="3"/>
        <v>0</v>
      </c>
      <c r="K27" s="327">
        <f t="shared" si="3"/>
        <v>0</v>
      </c>
      <c r="L27" s="327">
        <f t="shared" si="3"/>
        <v>0</v>
      </c>
      <c r="M27" s="327">
        <f t="shared" si="3"/>
        <v>0</v>
      </c>
      <c r="N27" s="327">
        <f t="shared" si="3"/>
        <v>0</v>
      </c>
      <c r="O27" s="327">
        <f t="shared" si="3"/>
        <v>0</v>
      </c>
      <c r="P27" s="205"/>
    </row>
    <row r="28" spans="1:16" s="207" customFormat="1" ht="33" customHeight="1">
      <c r="A28" s="389">
        <v>754</v>
      </c>
      <c r="B28" s="189">
        <v>75414</v>
      </c>
      <c r="C28" s="388" t="s">
        <v>70</v>
      </c>
      <c r="D28" s="205"/>
      <c r="E28" s="328">
        <v>3000</v>
      </c>
      <c r="F28" s="328"/>
      <c r="G28" s="328"/>
      <c r="H28" s="328">
        <v>3000</v>
      </c>
      <c r="I28" s="328">
        <v>3000</v>
      </c>
      <c r="J28" s="328"/>
      <c r="K28" s="328"/>
      <c r="L28" s="329"/>
      <c r="M28" s="328"/>
      <c r="N28" s="63"/>
      <c r="O28" s="63"/>
      <c r="P28" s="205" t="s">
        <v>491</v>
      </c>
    </row>
    <row r="29" spans="1:16" s="207" customFormat="1" ht="37.5" customHeight="1">
      <c r="A29" s="389"/>
      <c r="B29" s="189"/>
      <c r="C29" s="388" t="s">
        <v>71</v>
      </c>
      <c r="D29" s="205"/>
      <c r="E29" s="328">
        <v>6000</v>
      </c>
      <c r="F29" s="328"/>
      <c r="G29" s="328"/>
      <c r="H29" s="328">
        <v>6000</v>
      </c>
      <c r="I29" s="328">
        <v>6000</v>
      </c>
      <c r="J29" s="328"/>
      <c r="K29" s="328"/>
      <c r="L29" s="329"/>
      <c r="M29" s="328"/>
      <c r="N29" s="63"/>
      <c r="O29" s="63"/>
      <c r="P29" s="205" t="s">
        <v>491</v>
      </c>
    </row>
    <row r="30" spans="1:16" s="235" customFormat="1" ht="12.75">
      <c r="A30" s="185">
        <v>801</v>
      </c>
      <c r="B30" s="185">
        <v>80120</v>
      </c>
      <c r="C30" s="279" t="s">
        <v>288</v>
      </c>
      <c r="D30" s="209"/>
      <c r="E30" s="327">
        <f aca="true" t="shared" si="4" ref="E30:O30">SUM(E31:E31)</f>
        <v>5810</v>
      </c>
      <c r="F30" s="327">
        <f t="shared" si="4"/>
        <v>0</v>
      </c>
      <c r="G30" s="327">
        <f t="shared" si="4"/>
        <v>0</v>
      </c>
      <c r="H30" s="327">
        <f t="shared" si="4"/>
        <v>5810</v>
      </c>
      <c r="I30" s="327">
        <f t="shared" si="4"/>
        <v>5810</v>
      </c>
      <c r="J30" s="327">
        <f t="shared" si="4"/>
        <v>0</v>
      </c>
      <c r="K30" s="327">
        <f t="shared" si="4"/>
        <v>0</v>
      </c>
      <c r="L30" s="327">
        <f t="shared" si="4"/>
        <v>0</v>
      </c>
      <c r="M30" s="327">
        <f t="shared" si="4"/>
        <v>0</v>
      </c>
      <c r="N30" s="327">
        <f t="shared" si="4"/>
        <v>0</v>
      </c>
      <c r="O30" s="327">
        <f t="shared" si="4"/>
        <v>0</v>
      </c>
      <c r="P30" s="209"/>
    </row>
    <row r="31" spans="1:16" s="235" customFormat="1" ht="21" customHeight="1">
      <c r="A31" s="184"/>
      <c r="B31" s="185"/>
      <c r="C31" s="388" t="s">
        <v>332</v>
      </c>
      <c r="D31" s="205"/>
      <c r="E31" s="328">
        <v>5810</v>
      </c>
      <c r="F31" s="328"/>
      <c r="G31" s="328"/>
      <c r="H31" s="328">
        <v>5810</v>
      </c>
      <c r="I31" s="328">
        <v>5810</v>
      </c>
      <c r="J31" s="328"/>
      <c r="K31" s="226"/>
      <c r="L31" s="395"/>
      <c r="M31" s="328"/>
      <c r="N31" s="328"/>
      <c r="O31" s="327"/>
      <c r="P31" s="205" t="s">
        <v>391</v>
      </c>
    </row>
    <row r="32" spans="1:16" s="235" customFormat="1" ht="12.75">
      <c r="A32" s="209">
        <v>852</v>
      </c>
      <c r="B32" s="209">
        <v>85202</v>
      </c>
      <c r="C32" s="279" t="s">
        <v>305</v>
      </c>
      <c r="D32" s="209"/>
      <c r="E32" s="327">
        <f>SUM(E33:E34)</f>
        <v>173853</v>
      </c>
      <c r="F32" s="327">
        <f>SUM(F33:F34)</f>
        <v>116362</v>
      </c>
      <c r="G32" s="327">
        <f>SUM(G33:G34)</f>
        <v>116362</v>
      </c>
      <c r="H32" s="327">
        <f>SUM(H33:H34)</f>
        <v>173853</v>
      </c>
      <c r="I32" s="327">
        <f>SUM(I33:I34)</f>
        <v>173853</v>
      </c>
      <c r="J32" s="327">
        <f aca="true" t="shared" si="5" ref="J32:O32">SUM(J33)</f>
        <v>0</v>
      </c>
      <c r="K32" s="327">
        <f t="shared" si="5"/>
        <v>0</v>
      </c>
      <c r="L32" s="327">
        <f t="shared" si="5"/>
        <v>0</v>
      </c>
      <c r="M32" s="327">
        <f t="shared" si="5"/>
        <v>0</v>
      </c>
      <c r="N32" s="327">
        <f t="shared" si="5"/>
        <v>0</v>
      </c>
      <c r="O32" s="327">
        <f t="shared" si="5"/>
        <v>0</v>
      </c>
      <c r="P32" s="209"/>
    </row>
    <row r="33" spans="1:16" s="235" customFormat="1" ht="27" customHeight="1">
      <c r="A33" s="402"/>
      <c r="B33" s="402"/>
      <c r="C33" s="388" t="s">
        <v>374</v>
      </c>
      <c r="D33" s="205"/>
      <c r="E33" s="328">
        <f>63750-6259</f>
        <v>57491</v>
      </c>
      <c r="F33" s="328"/>
      <c r="G33" s="328"/>
      <c r="H33" s="328">
        <f>63750-6259</f>
        <v>57491</v>
      </c>
      <c r="I33" s="328">
        <f>63750-6259</f>
        <v>57491</v>
      </c>
      <c r="J33" s="328"/>
      <c r="K33" s="226"/>
      <c r="L33" s="395"/>
      <c r="M33" s="328"/>
      <c r="N33" s="328"/>
      <c r="O33" s="327"/>
      <c r="P33" s="205" t="s">
        <v>375</v>
      </c>
    </row>
    <row r="34" spans="1:16" s="235" customFormat="1" ht="27" customHeight="1">
      <c r="A34" s="191"/>
      <c r="B34" s="191"/>
      <c r="C34" s="388" t="s">
        <v>378</v>
      </c>
      <c r="D34" s="205"/>
      <c r="E34" s="328">
        <f>113000+3362</f>
        <v>116362</v>
      </c>
      <c r="F34" s="328">
        <f>113000+3362</f>
        <v>116362</v>
      </c>
      <c r="G34" s="328">
        <f>113000+3362</f>
        <v>116362</v>
      </c>
      <c r="H34" s="328">
        <f>113000+3362</f>
        <v>116362</v>
      </c>
      <c r="I34" s="328">
        <f>113000+3362</f>
        <v>116362</v>
      </c>
      <c r="J34" s="328"/>
      <c r="K34" s="226"/>
      <c r="L34" s="395"/>
      <c r="M34" s="328"/>
      <c r="N34" s="328"/>
      <c r="O34" s="327"/>
      <c r="P34" s="205" t="s">
        <v>377</v>
      </c>
    </row>
    <row r="35" spans="1:16" s="235" customFormat="1" ht="12.75">
      <c r="A35" s="198">
        <v>852</v>
      </c>
      <c r="B35" s="198">
        <v>85218</v>
      </c>
      <c r="C35" s="279" t="s">
        <v>305</v>
      </c>
      <c r="D35" s="209"/>
      <c r="E35" s="327">
        <f>SUM(E36:E37)</f>
        <v>70000</v>
      </c>
      <c r="F35" s="327">
        <f>SUM(F36:F37)</f>
        <v>0</v>
      </c>
      <c r="G35" s="327">
        <f>SUM(G36:G37)</f>
        <v>0</v>
      </c>
      <c r="H35" s="327">
        <f>SUM(H36:H37)</f>
        <v>70000</v>
      </c>
      <c r="I35" s="327">
        <f>SUM(I36:I37)</f>
        <v>70000</v>
      </c>
      <c r="J35" s="327">
        <f aca="true" t="shared" si="6" ref="J35:O35">SUM(J36)</f>
        <v>0</v>
      </c>
      <c r="K35" s="327">
        <f t="shared" si="6"/>
        <v>0</v>
      </c>
      <c r="L35" s="327">
        <f t="shared" si="6"/>
        <v>0</v>
      </c>
      <c r="M35" s="327">
        <f t="shared" si="6"/>
        <v>0</v>
      </c>
      <c r="N35" s="327">
        <f t="shared" si="6"/>
        <v>0</v>
      </c>
      <c r="O35" s="327">
        <f t="shared" si="6"/>
        <v>0</v>
      </c>
      <c r="P35" s="209"/>
    </row>
    <row r="36" spans="1:16" s="235" customFormat="1" ht="16.5" customHeight="1">
      <c r="A36" s="184"/>
      <c r="B36" s="185"/>
      <c r="C36" s="282" t="s">
        <v>72</v>
      </c>
      <c r="D36" s="502">
        <v>2006</v>
      </c>
      <c r="E36" s="328">
        <v>40000</v>
      </c>
      <c r="F36" s="328"/>
      <c r="G36" s="328"/>
      <c r="H36" s="328">
        <v>40000</v>
      </c>
      <c r="I36" s="328">
        <v>40000</v>
      </c>
      <c r="J36" s="328"/>
      <c r="K36" s="226"/>
      <c r="L36" s="395"/>
      <c r="M36" s="328"/>
      <c r="N36" s="328"/>
      <c r="O36" s="327"/>
      <c r="P36" s="205" t="s">
        <v>74</v>
      </c>
    </row>
    <row r="37" spans="1:16" s="207" customFormat="1" ht="30" customHeight="1">
      <c r="A37" s="303"/>
      <c r="B37" s="191"/>
      <c r="C37" s="396" t="s">
        <v>73</v>
      </c>
      <c r="D37" s="503"/>
      <c r="E37" s="328">
        <v>30000</v>
      </c>
      <c r="F37" s="328"/>
      <c r="G37" s="328"/>
      <c r="H37" s="328">
        <v>30000</v>
      </c>
      <c r="I37" s="328">
        <v>30000</v>
      </c>
      <c r="J37" s="328"/>
      <c r="K37" s="328"/>
      <c r="L37" s="398"/>
      <c r="M37" s="328"/>
      <c r="N37" s="328"/>
      <c r="O37" s="328"/>
      <c r="P37" s="397" t="s">
        <v>74</v>
      </c>
    </row>
    <row r="38" spans="1:16" s="235" customFormat="1" ht="12.75">
      <c r="A38" s="185">
        <v>854</v>
      </c>
      <c r="B38" s="185">
        <v>85410</v>
      </c>
      <c r="C38" s="279" t="s">
        <v>306</v>
      </c>
      <c r="D38" s="209"/>
      <c r="E38" s="327">
        <f aca="true" t="shared" si="7" ref="E38:O38">SUM(E39:E39)</f>
        <v>4490</v>
      </c>
      <c r="F38" s="327">
        <f t="shared" si="7"/>
        <v>0</v>
      </c>
      <c r="G38" s="327">
        <f t="shared" si="7"/>
        <v>0</v>
      </c>
      <c r="H38" s="327">
        <f t="shared" si="7"/>
        <v>4490</v>
      </c>
      <c r="I38" s="327">
        <f t="shared" si="7"/>
        <v>4490</v>
      </c>
      <c r="J38" s="327">
        <f t="shared" si="7"/>
        <v>0</v>
      </c>
      <c r="K38" s="327">
        <f t="shared" si="7"/>
        <v>0</v>
      </c>
      <c r="L38" s="327">
        <f t="shared" si="7"/>
        <v>0</v>
      </c>
      <c r="M38" s="327">
        <f t="shared" si="7"/>
        <v>0</v>
      </c>
      <c r="N38" s="327">
        <f t="shared" si="7"/>
        <v>0</v>
      </c>
      <c r="O38" s="327">
        <f t="shared" si="7"/>
        <v>0</v>
      </c>
      <c r="P38" s="209"/>
    </row>
    <row r="39" spans="1:16" s="235" customFormat="1" ht="21" customHeight="1">
      <c r="A39" s="184"/>
      <c r="B39" s="185"/>
      <c r="C39" s="388" t="s">
        <v>354</v>
      </c>
      <c r="D39" s="205"/>
      <c r="E39" s="328">
        <v>4490</v>
      </c>
      <c r="F39" s="328"/>
      <c r="G39" s="328"/>
      <c r="H39" s="328">
        <v>4490</v>
      </c>
      <c r="I39" s="328">
        <v>4490</v>
      </c>
      <c r="J39" s="328"/>
      <c r="K39" s="226"/>
      <c r="L39" s="395"/>
      <c r="M39" s="328"/>
      <c r="N39" s="328"/>
      <c r="O39" s="327"/>
      <c r="P39" s="205" t="s">
        <v>391</v>
      </c>
    </row>
    <row r="40" spans="1:16" s="281" customFormat="1" ht="22.5" customHeight="1">
      <c r="A40" s="519" t="s">
        <v>130</v>
      </c>
      <c r="B40" s="520"/>
      <c r="C40" s="520"/>
      <c r="D40" s="521"/>
      <c r="E40" s="330">
        <f>SUM(E35,E27,E20,E15,E30,E25,E32,E38)</f>
        <v>7195749</v>
      </c>
      <c r="F40" s="330">
        <f aca="true" t="shared" si="8" ref="F40:O40">SUM(F35,F27,F20,F15,F30,F25,F32,F38)</f>
        <v>3197743</v>
      </c>
      <c r="G40" s="330">
        <f t="shared" si="8"/>
        <v>3829577</v>
      </c>
      <c r="H40" s="330">
        <f t="shared" si="8"/>
        <v>1838606</v>
      </c>
      <c r="I40" s="330">
        <f t="shared" si="8"/>
        <v>1598606</v>
      </c>
      <c r="J40" s="330">
        <f t="shared" si="8"/>
        <v>190000</v>
      </c>
      <c r="K40" s="330">
        <f t="shared" si="8"/>
        <v>50000</v>
      </c>
      <c r="L40" s="330">
        <f t="shared" si="8"/>
        <v>0</v>
      </c>
      <c r="M40" s="330">
        <f t="shared" si="8"/>
        <v>610000</v>
      </c>
      <c r="N40" s="330">
        <f t="shared" si="8"/>
        <v>386840</v>
      </c>
      <c r="O40" s="330">
        <f t="shared" si="8"/>
        <v>300000</v>
      </c>
      <c r="P40" s="280" t="s">
        <v>508</v>
      </c>
    </row>
    <row r="41" spans="1:16" ht="26.25" customHeight="1">
      <c r="A41" s="516" t="s">
        <v>66</v>
      </c>
      <c r="B41" s="517"/>
      <c r="C41" s="517"/>
      <c r="D41" s="518"/>
      <c r="E41" s="330">
        <f>SUM(H41,N41,O41)</f>
        <v>776545</v>
      </c>
      <c r="F41" s="330" t="e">
        <f>SUM(F16,#REF!,#REF!)</f>
        <v>#REF!</v>
      </c>
      <c r="G41" s="330" t="e">
        <f>SUM(G16,#REF!,#REF!)</f>
        <v>#REF!</v>
      </c>
      <c r="H41" s="330">
        <f>SUM(H16)</f>
        <v>89705</v>
      </c>
      <c r="I41" s="330">
        <f aca="true" t="shared" si="9" ref="I41:O41">SUM(I16)</f>
        <v>9705</v>
      </c>
      <c r="J41" s="330">
        <f t="shared" si="9"/>
        <v>80000</v>
      </c>
      <c r="K41" s="330">
        <f t="shared" si="9"/>
        <v>0</v>
      </c>
      <c r="L41" s="330">
        <f t="shared" si="9"/>
        <v>0</v>
      </c>
      <c r="M41" s="330">
        <f t="shared" si="9"/>
        <v>500000</v>
      </c>
      <c r="N41" s="330">
        <f t="shared" si="9"/>
        <v>386840</v>
      </c>
      <c r="O41" s="330">
        <f t="shared" si="9"/>
        <v>300000</v>
      </c>
      <c r="P41" s="280" t="s">
        <v>508</v>
      </c>
    </row>
  </sheetData>
  <mergeCells count="32">
    <mergeCell ref="A41:D41"/>
    <mergeCell ref="A40:D40"/>
    <mergeCell ref="L17:L18"/>
    <mergeCell ref="I17:I18"/>
    <mergeCell ref="J17:J18"/>
    <mergeCell ref="G17:G18"/>
    <mergeCell ref="D17:D18"/>
    <mergeCell ref="E17:E18"/>
    <mergeCell ref="F17:F18"/>
    <mergeCell ref="H17:H18"/>
    <mergeCell ref="P11:P13"/>
    <mergeCell ref="H12:H13"/>
    <mergeCell ref="I12:L12"/>
    <mergeCell ref="M12:M13"/>
    <mergeCell ref="N12:N13"/>
    <mergeCell ref="O12:O13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O11"/>
    <mergeCell ref="D36:D37"/>
    <mergeCell ref="C17:C18"/>
    <mergeCell ref="P17:P18"/>
    <mergeCell ref="M17:M18"/>
    <mergeCell ref="N17:N18"/>
    <mergeCell ref="O17:O18"/>
  </mergeCells>
  <printOptions/>
  <pageMargins left="0.85" right="0.16" top="0.87" bottom="0.5" header="0.16" footer="0.2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8.25390625" style="0" customWidth="1"/>
    <col min="4" max="4" width="42.375" style="0" customWidth="1"/>
    <col min="5" max="5" width="18.625" style="0" customWidth="1"/>
    <col min="6" max="6" width="14.375" style="0" customWidth="1"/>
  </cols>
  <sheetData>
    <row r="1" ht="12.75">
      <c r="E1" s="95" t="s">
        <v>494</v>
      </c>
    </row>
    <row r="2" ht="14.25">
      <c r="E2" s="139" t="s">
        <v>352</v>
      </c>
    </row>
    <row r="3" ht="14.25">
      <c r="E3" s="139" t="s">
        <v>353</v>
      </c>
    </row>
    <row r="5" spans="2:6" s="44" customFormat="1" ht="18">
      <c r="B5" s="53" t="s">
        <v>129</v>
      </c>
      <c r="C5" s="3"/>
      <c r="D5" s="3"/>
      <c r="E5" s="3"/>
      <c r="F5" s="3"/>
    </row>
    <row r="6" spans="2:6" ht="18">
      <c r="B6" s="3"/>
      <c r="C6" s="3"/>
      <c r="D6" s="3"/>
      <c r="E6" s="309" t="s">
        <v>217</v>
      </c>
      <c r="F6" s="309"/>
    </row>
    <row r="7" spans="1:5" s="203" customFormat="1" ht="40.5" customHeight="1">
      <c r="A7" s="202" t="s">
        <v>220</v>
      </c>
      <c r="B7" s="202" t="s">
        <v>155</v>
      </c>
      <c r="C7" s="202" t="s">
        <v>156</v>
      </c>
      <c r="D7" s="202" t="s">
        <v>157</v>
      </c>
      <c r="E7" s="308" t="s">
        <v>128</v>
      </c>
    </row>
    <row r="8" spans="1:5" s="311" customFormat="1" ht="11.25">
      <c r="A8" s="285" t="s">
        <v>163</v>
      </c>
      <c r="B8" s="285" t="s">
        <v>164</v>
      </c>
      <c r="C8" s="285" t="s">
        <v>165</v>
      </c>
      <c r="D8" s="285" t="s">
        <v>154</v>
      </c>
      <c r="E8" s="285" t="s">
        <v>173</v>
      </c>
    </row>
    <row r="9" spans="1:5" s="10" customFormat="1" ht="76.5">
      <c r="A9" s="132" t="s">
        <v>165</v>
      </c>
      <c r="B9" s="132">
        <v>851</v>
      </c>
      <c r="C9" s="132">
        <v>85111</v>
      </c>
      <c r="D9" s="243" t="s">
        <v>500</v>
      </c>
      <c r="E9" s="413">
        <v>4000000</v>
      </c>
    </row>
    <row r="10" spans="1:7" s="10" customFormat="1" ht="76.5">
      <c r="A10" s="132" t="s">
        <v>154</v>
      </c>
      <c r="B10" s="132">
        <v>851</v>
      </c>
      <c r="C10" s="132">
        <v>85111</v>
      </c>
      <c r="D10" s="243" t="s">
        <v>118</v>
      </c>
      <c r="E10" s="413">
        <f>912000+88000</f>
        <v>1000000</v>
      </c>
      <c r="G10" s="118"/>
    </row>
    <row r="11" spans="1:7" s="10" customFormat="1" ht="63.75">
      <c r="A11" s="132" t="s">
        <v>169</v>
      </c>
      <c r="B11" s="132">
        <v>851</v>
      </c>
      <c r="C11" s="132">
        <v>85111</v>
      </c>
      <c r="D11" s="243" t="s">
        <v>75</v>
      </c>
      <c r="E11" s="413">
        <v>5000</v>
      </c>
      <c r="G11" s="118"/>
    </row>
    <row r="12" spans="1:7" s="10" customFormat="1" ht="63.75">
      <c r="A12" s="132" t="s">
        <v>173</v>
      </c>
      <c r="B12" s="132">
        <v>851</v>
      </c>
      <c r="C12" s="132">
        <v>85111</v>
      </c>
      <c r="D12" s="243" t="s">
        <v>75</v>
      </c>
      <c r="E12" s="413">
        <v>9000</v>
      </c>
      <c r="G12" s="118"/>
    </row>
    <row r="13" spans="1:7" s="10" customFormat="1" ht="63.75">
      <c r="A13" s="132" t="s">
        <v>181</v>
      </c>
      <c r="B13" s="132">
        <v>851</v>
      </c>
      <c r="C13" s="132">
        <v>85111</v>
      </c>
      <c r="D13" s="243" t="s">
        <v>393</v>
      </c>
      <c r="E13" s="413">
        <v>30000</v>
      </c>
      <c r="G13" s="118"/>
    </row>
    <row r="14" spans="1:5" s="10" customFormat="1" ht="76.5">
      <c r="A14" s="132" t="s">
        <v>190</v>
      </c>
      <c r="B14" s="132">
        <v>851</v>
      </c>
      <c r="C14" s="132">
        <v>85141</v>
      </c>
      <c r="D14" s="243" t="s">
        <v>302</v>
      </c>
      <c r="E14" s="413">
        <v>330000</v>
      </c>
    </row>
    <row r="15" spans="1:5" s="76" customFormat="1" ht="27.75" customHeight="1">
      <c r="A15" s="523" t="s">
        <v>130</v>
      </c>
      <c r="B15" s="524"/>
      <c r="C15" s="525"/>
      <c r="D15" s="310"/>
      <c r="E15" s="326">
        <f>SUM(E9:E14)</f>
        <v>5374000</v>
      </c>
    </row>
  </sheetData>
  <mergeCells count="1">
    <mergeCell ref="A15:C15"/>
  </mergeCells>
  <printOptions/>
  <pageMargins left="1.13" right="0.2" top="1.08" bottom="0.62" header="0.5" footer="0.3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D25" sqref="D25:E25"/>
    </sheetView>
  </sheetViews>
  <sheetFormatPr defaultColWidth="9.00390625" defaultRowHeight="12.75"/>
  <cols>
    <col min="1" max="1" width="7.375" style="0" customWidth="1"/>
    <col min="4" max="4" width="2.375" style="0" customWidth="1"/>
    <col min="5" max="5" width="69.875" style="0" customWidth="1"/>
    <col min="6" max="6" width="20.00390625" style="0" customWidth="1"/>
    <col min="7" max="7" width="20.00390625" style="66" customWidth="1"/>
    <col min="8" max="8" width="12.25390625" style="0" customWidth="1"/>
  </cols>
  <sheetData>
    <row r="1" spans="5:7" ht="16.5" customHeight="1">
      <c r="E1" s="141"/>
      <c r="F1" s="141"/>
      <c r="G1" s="95" t="s">
        <v>351</v>
      </c>
    </row>
    <row r="2" spans="5:8" ht="13.5" customHeight="1">
      <c r="E2" s="139"/>
      <c r="F2" s="139"/>
      <c r="G2" s="139" t="s">
        <v>352</v>
      </c>
      <c r="H2" s="179"/>
    </row>
    <row r="3" spans="5:7" ht="15.75" customHeight="1">
      <c r="E3" s="139"/>
      <c r="F3" s="139"/>
      <c r="G3" s="139" t="s">
        <v>353</v>
      </c>
    </row>
    <row r="4" ht="3" customHeight="1"/>
    <row r="5" spans="1:7" s="180" customFormat="1" ht="16.5">
      <c r="A5" s="492" t="s">
        <v>122</v>
      </c>
      <c r="B5" s="492"/>
      <c r="C5" s="492"/>
      <c r="D5" s="492"/>
      <c r="E5" s="492"/>
      <c r="F5" s="492"/>
      <c r="G5" s="492"/>
    </row>
    <row r="6" spans="1:7" s="180" customFormat="1" ht="15" customHeight="1">
      <c r="A6" s="201" t="s">
        <v>454</v>
      </c>
      <c r="B6" s="201"/>
      <c r="C6" s="201"/>
      <c r="D6" s="201"/>
      <c r="E6" s="201"/>
      <c r="F6" s="201"/>
      <c r="G6" s="404"/>
    </row>
    <row r="7" ht="5.25" customHeight="1"/>
    <row r="8" spans="1:7" s="181" customFormat="1" ht="12" customHeight="1">
      <c r="A8" s="493" t="s">
        <v>440</v>
      </c>
      <c r="B8" s="493"/>
      <c r="C8" s="493"/>
      <c r="D8" s="494" t="s">
        <v>157</v>
      </c>
      <c r="E8" s="494"/>
      <c r="F8" s="494" t="s">
        <v>441</v>
      </c>
      <c r="G8" s="494" t="s">
        <v>442</v>
      </c>
    </row>
    <row r="9" spans="1:7" s="181" customFormat="1" ht="14.25" customHeight="1">
      <c r="A9" s="73" t="s">
        <v>155</v>
      </c>
      <c r="B9" s="73" t="s">
        <v>156</v>
      </c>
      <c r="C9" s="73" t="s">
        <v>252</v>
      </c>
      <c r="D9" s="494"/>
      <c r="E9" s="494"/>
      <c r="F9" s="494"/>
      <c r="G9" s="494"/>
    </row>
    <row r="10" spans="1:7" s="181" customFormat="1" ht="14.25" customHeight="1">
      <c r="A10" s="182">
        <v>1</v>
      </c>
      <c r="B10" s="183">
        <v>2</v>
      </c>
      <c r="C10" s="183">
        <v>3</v>
      </c>
      <c r="D10" s="470">
        <v>4</v>
      </c>
      <c r="E10" s="466"/>
      <c r="F10" s="183">
        <v>5</v>
      </c>
      <c r="G10" s="183">
        <v>6</v>
      </c>
    </row>
    <row r="11" spans="1:7" s="187" customFormat="1" ht="27.75" customHeight="1">
      <c r="A11" s="184">
        <v>600</v>
      </c>
      <c r="B11" s="185">
        <v>60014</v>
      </c>
      <c r="C11" s="402">
        <v>2310</v>
      </c>
      <c r="D11" s="471" t="s">
        <v>443</v>
      </c>
      <c r="E11" s="472"/>
      <c r="F11" s="172" t="s">
        <v>237</v>
      </c>
      <c r="G11" s="318">
        <v>423632</v>
      </c>
    </row>
    <row r="12" spans="1:7" s="187" customFormat="1" ht="14.25" customHeight="1">
      <c r="A12" s="403"/>
      <c r="B12" s="188"/>
      <c r="C12" s="189"/>
      <c r="D12" s="471" t="s">
        <v>444</v>
      </c>
      <c r="E12" s="472"/>
      <c r="F12" s="190"/>
      <c r="G12" s="405"/>
    </row>
    <row r="13" spans="1:7" s="187" customFormat="1" ht="12.75" customHeight="1">
      <c r="A13" s="403"/>
      <c r="B13" s="188"/>
      <c r="C13" s="189"/>
      <c r="D13" s="473" t="s">
        <v>445</v>
      </c>
      <c r="E13" s="474"/>
      <c r="F13" s="190"/>
      <c r="G13" s="405"/>
    </row>
    <row r="14" spans="1:7" s="187" customFormat="1" ht="12.75" customHeight="1">
      <c r="A14" s="403"/>
      <c r="B14" s="188"/>
      <c r="C14" s="189"/>
      <c r="D14" s="473" t="s">
        <v>446</v>
      </c>
      <c r="E14" s="474"/>
      <c r="F14" s="190"/>
      <c r="G14" s="405"/>
    </row>
    <row r="15" spans="1:7" s="187" customFormat="1" ht="12.75" customHeight="1">
      <c r="A15" s="403"/>
      <c r="B15" s="188"/>
      <c r="C15" s="189"/>
      <c r="D15" s="473" t="s">
        <v>327</v>
      </c>
      <c r="E15" s="474"/>
      <c r="F15" s="190"/>
      <c r="G15" s="405"/>
    </row>
    <row r="16" spans="1:7" s="187" customFormat="1" ht="12.75" customHeight="1">
      <c r="A16" s="403"/>
      <c r="B16" s="188"/>
      <c r="C16" s="189"/>
      <c r="D16" s="473" t="s">
        <v>328</v>
      </c>
      <c r="E16" s="474"/>
      <c r="F16" s="190"/>
      <c r="G16" s="405"/>
    </row>
    <row r="17" spans="1:7" s="187" customFormat="1" ht="12.75" customHeight="1">
      <c r="A17" s="403"/>
      <c r="B17" s="188"/>
      <c r="C17" s="189"/>
      <c r="D17" s="473" t="s">
        <v>329</v>
      </c>
      <c r="E17" s="474"/>
      <c r="F17" s="190"/>
      <c r="G17" s="405"/>
    </row>
    <row r="18" spans="1:7" s="187" customFormat="1" ht="17.25" customHeight="1">
      <c r="A18" s="184">
        <v>600</v>
      </c>
      <c r="B18" s="185">
        <v>60014</v>
      </c>
      <c r="C18" s="296">
        <v>2310</v>
      </c>
      <c r="D18" s="471" t="s">
        <v>452</v>
      </c>
      <c r="E18" s="475"/>
      <c r="F18" s="186">
        <v>220000</v>
      </c>
      <c r="G18" s="414" t="s">
        <v>237</v>
      </c>
    </row>
    <row r="19" spans="1:7" s="187" customFormat="1" ht="35.25" customHeight="1">
      <c r="A19" s="403"/>
      <c r="B19" s="188"/>
      <c r="C19" s="317"/>
      <c r="D19" s="471" t="s">
        <v>358</v>
      </c>
      <c r="E19" s="472"/>
      <c r="F19" s="190"/>
      <c r="G19" s="458"/>
    </row>
    <row r="20" spans="1:7" s="187" customFormat="1" ht="15.75">
      <c r="A20" s="420"/>
      <c r="B20" s="198"/>
      <c r="C20" s="421"/>
      <c r="D20" s="471" t="s">
        <v>335</v>
      </c>
      <c r="E20" s="472"/>
      <c r="F20" s="173"/>
      <c r="G20" s="459"/>
    </row>
    <row r="21" spans="1:7" s="312" customFormat="1" ht="14.25" customHeight="1">
      <c r="A21" s="188">
        <v>600</v>
      </c>
      <c r="B21" s="188">
        <v>60014</v>
      </c>
      <c r="C21" s="317">
        <v>2310</v>
      </c>
      <c r="D21" s="471" t="s">
        <v>452</v>
      </c>
      <c r="E21" s="499"/>
      <c r="F21" s="418">
        <v>20000</v>
      </c>
      <c r="G21" s="405">
        <v>0</v>
      </c>
    </row>
    <row r="22" spans="1:7" s="312" customFormat="1" ht="23.25" customHeight="1">
      <c r="A22" s="188"/>
      <c r="B22" s="188"/>
      <c r="C22" s="317"/>
      <c r="D22" s="460" t="s">
        <v>501</v>
      </c>
      <c r="E22" s="460" t="s">
        <v>380</v>
      </c>
      <c r="F22" s="190"/>
      <c r="G22" s="405"/>
    </row>
    <row r="23" spans="1:7" s="312" customFormat="1" ht="26.25" customHeight="1">
      <c r="A23" s="185">
        <v>600</v>
      </c>
      <c r="B23" s="185">
        <v>60014</v>
      </c>
      <c r="C23" s="296">
        <v>6610</v>
      </c>
      <c r="D23" s="500" t="s">
        <v>495</v>
      </c>
      <c r="E23" s="500"/>
      <c r="F23" s="186">
        <v>50000</v>
      </c>
      <c r="G23" s="318">
        <v>0</v>
      </c>
    </row>
    <row r="24" spans="1:7" s="312" customFormat="1" ht="23.25" customHeight="1">
      <c r="A24" s="198"/>
      <c r="B24" s="198"/>
      <c r="C24" s="421"/>
      <c r="D24" s="432" t="s">
        <v>501</v>
      </c>
      <c r="E24" s="432" t="s">
        <v>303</v>
      </c>
      <c r="F24" s="173"/>
      <c r="G24" s="406"/>
    </row>
    <row r="25" spans="1:7" s="315" customFormat="1" ht="24" customHeight="1">
      <c r="A25" s="185">
        <v>750</v>
      </c>
      <c r="B25" s="185">
        <v>75018</v>
      </c>
      <c r="C25" s="185">
        <v>2330</v>
      </c>
      <c r="D25" s="471" t="s">
        <v>447</v>
      </c>
      <c r="E25" s="472"/>
      <c r="F25" s="172" t="s">
        <v>237</v>
      </c>
      <c r="G25" s="318">
        <v>6000</v>
      </c>
    </row>
    <row r="26" spans="1:7" s="315" customFormat="1" ht="34.5" customHeight="1">
      <c r="A26" s="193"/>
      <c r="B26" s="193"/>
      <c r="C26" s="193"/>
      <c r="D26" s="194">
        <v>1</v>
      </c>
      <c r="E26" s="138" t="s">
        <v>448</v>
      </c>
      <c r="F26" s="196"/>
      <c r="G26" s="319"/>
    </row>
    <row r="27" spans="1:7" s="315" customFormat="1" ht="20.25" customHeight="1">
      <c r="A27" s="184">
        <v>754</v>
      </c>
      <c r="B27" s="185">
        <v>75411</v>
      </c>
      <c r="C27" s="244">
        <v>2310</v>
      </c>
      <c r="D27" s="471" t="s">
        <v>452</v>
      </c>
      <c r="E27" s="499"/>
      <c r="F27" s="186">
        <v>5000</v>
      </c>
      <c r="G27" s="318" t="s">
        <v>237</v>
      </c>
    </row>
    <row r="28" spans="1:7" s="315" customFormat="1" ht="25.5" customHeight="1">
      <c r="A28" s="428"/>
      <c r="B28" s="302"/>
      <c r="C28" s="429"/>
      <c r="D28" s="194">
        <v>1</v>
      </c>
      <c r="E28" s="138" t="s">
        <v>376</v>
      </c>
      <c r="F28" s="196"/>
      <c r="G28" s="319"/>
    </row>
    <row r="29" spans="1:7" s="315" customFormat="1" ht="27.75" customHeight="1">
      <c r="A29" s="184">
        <v>754</v>
      </c>
      <c r="B29" s="185">
        <v>75411</v>
      </c>
      <c r="C29" s="244">
        <v>6610</v>
      </c>
      <c r="D29" s="500" t="s">
        <v>495</v>
      </c>
      <c r="E29" s="500"/>
      <c r="F29" s="186">
        <f>20000+21000</f>
        <v>41000</v>
      </c>
      <c r="G29" s="414" t="s">
        <v>237</v>
      </c>
    </row>
    <row r="30" spans="1:7" s="315" customFormat="1" ht="15.75" customHeight="1">
      <c r="A30" s="427"/>
      <c r="B30" s="193"/>
      <c r="C30" s="277"/>
      <c r="D30" s="194">
        <v>1</v>
      </c>
      <c r="E30" s="138" t="s">
        <v>346</v>
      </c>
      <c r="F30" s="195"/>
      <c r="G30" s="430"/>
    </row>
    <row r="31" spans="1:7" s="315" customFormat="1" ht="15.75" customHeight="1">
      <c r="A31" s="428"/>
      <c r="B31" s="302"/>
      <c r="C31" s="429"/>
      <c r="D31" s="194">
        <v>2</v>
      </c>
      <c r="E31" s="138" t="s">
        <v>347</v>
      </c>
      <c r="F31" s="196"/>
      <c r="G31" s="431"/>
    </row>
    <row r="32" spans="1:7" s="315" customFormat="1" ht="27.75" customHeight="1">
      <c r="A32" s="185">
        <v>801</v>
      </c>
      <c r="B32" s="185">
        <v>80120</v>
      </c>
      <c r="C32" s="244">
        <v>2310</v>
      </c>
      <c r="D32" s="471" t="s">
        <v>443</v>
      </c>
      <c r="E32" s="472"/>
      <c r="F32" s="172" t="s">
        <v>237</v>
      </c>
      <c r="G32" s="318">
        <v>14400</v>
      </c>
    </row>
    <row r="33" spans="1:7" s="315" customFormat="1" ht="24.75" customHeight="1">
      <c r="A33" s="198"/>
      <c r="B33" s="198"/>
      <c r="C33" s="278"/>
      <c r="D33" s="194">
        <v>1</v>
      </c>
      <c r="E33" s="197" t="s">
        <v>449</v>
      </c>
      <c r="F33" s="196"/>
      <c r="G33" s="319"/>
    </row>
    <row r="34" spans="1:7" s="192" customFormat="1" ht="22.5" customHeight="1">
      <c r="A34" s="185">
        <v>801</v>
      </c>
      <c r="B34" s="185">
        <v>80130</v>
      </c>
      <c r="C34" s="185">
        <v>2310</v>
      </c>
      <c r="D34" s="498" t="s">
        <v>452</v>
      </c>
      <c r="E34" s="475"/>
      <c r="F34" s="274">
        <v>38000</v>
      </c>
      <c r="G34" s="411" t="s">
        <v>237</v>
      </c>
    </row>
    <row r="35" spans="1:7" s="192" customFormat="1" ht="36" customHeight="1">
      <c r="A35" s="188"/>
      <c r="B35" s="188"/>
      <c r="C35" s="284"/>
      <c r="D35" s="194">
        <v>1</v>
      </c>
      <c r="E35" s="138" t="s">
        <v>493</v>
      </c>
      <c r="F35" s="417"/>
      <c r="G35" s="319"/>
    </row>
    <row r="36" spans="1:7" s="192" customFormat="1" ht="27" customHeight="1">
      <c r="A36" s="185">
        <v>801</v>
      </c>
      <c r="B36" s="185">
        <v>80130</v>
      </c>
      <c r="C36" s="244">
        <v>2310</v>
      </c>
      <c r="D36" s="471" t="s">
        <v>443</v>
      </c>
      <c r="E36" s="472"/>
      <c r="F36" s="195"/>
      <c r="G36" s="405">
        <v>4000</v>
      </c>
    </row>
    <row r="37" spans="1:7" s="192" customFormat="1" ht="16.5" customHeight="1">
      <c r="A37" s="193"/>
      <c r="B37" s="193"/>
      <c r="C37" s="277"/>
      <c r="D37" s="194">
        <v>1</v>
      </c>
      <c r="E37" s="197" t="s">
        <v>450</v>
      </c>
      <c r="F37" s="196"/>
      <c r="G37" s="406"/>
    </row>
    <row r="38" spans="1:7" s="312" customFormat="1" ht="28.5" customHeight="1">
      <c r="A38" s="185">
        <v>851</v>
      </c>
      <c r="B38" s="185">
        <v>85111</v>
      </c>
      <c r="C38" s="185">
        <v>6610</v>
      </c>
      <c r="D38" s="500" t="s">
        <v>495</v>
      </c>
      <c r="E38" s="501"/>
      <c r="F38" s="186">
        <f>35000+9000</f>
        <v>44000</v>
      </c>
      <c r="G38" s="407" t="s">
        <v>237</v>
      </c>
    </row>
    <row r="39" spans="1:7" s="312" customFormat="1" ht="14.25" customHeight="1">
      <c r="A39" s="188"/>
      <c r="B39" s="188"/>
      <c r="C39" s="188"/>
      <c r="D39" s="194">
        <v>1</v>
      </c>
      <c r="E39" s="138" t="s">
        <v>373</v>
      </c>
      <c r="F39" s="418"/>
      <c r="G39" s="425"/>
    </row>
    <row r="40" spans="1:7" s="312" customFormat="1" ht="16.5" customHeight="1">
      <c r="A40" s="188"/>
      <c r="B40" s="188"/>
      <c r="C40" s="188"/>
      <c r="D40" s="194">
        <v>2</v>
      </c>
      <c r="E40" s="138" t="s">
        <v>392</v>
      </c>
      <c r="F40" s="418"/>
      <c r="G40" s="425"/>
    </row>
    <row r="41" spans="1:7" s="312" customFormat="1" ht="12.75" customHeight="1">
      <c r="A41" s="314"/>
      <c r="B41" s="314"/>
      <c r="C41" s="314"/>
      <c r="D41" s="194">
        <v>3</v>
      </c>
      <c r="E41" s="138" t="s">
        <v>294</v>
      </c>
      <c r="F41" s="313"/>
      <c r="G41" s="408"/>
    </row>
    <row r="42" spans="1:7" s="312" customFormat="1" ht="27.75" customHeight="1">
      <c r="A42" s="185">
        <v>851</v>
      </c>
      <c r="B42" s="185">
        <v>85154</v>
      </c>
      <c r="C42" s="185">
        <v>2330</v>
      </c>
      <c r="D42" s="497" t="s">
        <v>451</v>
      </c>
      <c r="E42" s="471"/>
      <c r="F42" s="186">
        <f>18900+10500</f>
        <v>29400</v>
      </c>
      <c r="G42" s="407" t="s">
        <v>237</v>
      </c>
    </row>
    <row r="43" spans="1:7" s="312" customFormat="1" ht="22.5">
      <c r="A43" s="314"/>
      <c r="B43" s="314"/>
      <c r="C43" s="314"/>
      <c r="D43" s="194">
        <v>1</v>
      </c>
      <c r="E43" s="138" t="s">
        <v>330</v>
      </c>
      <c r="F43" s="313"/>
      <c r="G43" s="408"/>
    </row>
    <row r="44" spans="1:7" s="312" customFormat="1" ht="24.75" customHeight="1">
      <c r="A44" s="314"/>
      <c r="B44" s="314"/>
      <c r="C44" s="314"/>
      <c r="D44" s="194">
        <v>2</v>
      </c>
      <c r="E44" s="138" t="s">
        <v>357</v>
      </c>
      <c r="F44" s="313"/>
      <c r="G44" s="408"/>
    </row>
    <row r="45" spans="1:7" s="312" customFormat="1" ht="14.25" customHeight="1">
      <c r="A45" s="314"/>
      <c r="B45" s="314"/>
      <c r="C45" s="314"/>
      <c r="D45" s="194">
        <v>3</v>
      </c>
      <c r="E45" s="138" t="s">
        <v>331</v>
      </c>
      <c r="F45" s="313"/>
      <c r="G45" s="408"/>
    </row>
    <row r="46" spans="1:7" s="312" customFormat="1" ht="18.75" customHeight="1">
      <c r="A46" s="185">
        <v>852</v>
      </c>
      <c r="B46" s="185">
        <v>85201</v>
      </c>
      <c r="C46" s="185">
        <v>2310</v>
      </c>
      <c r="D46" s="471" t="s">
        <v>452</v>
      </c>
      <c r="E46" s="475"/>
      <c r="F46" s="186">
        <f>28728+19979+3576+4465</f>
        <v>56748</v>
      </c>
      <c r="G46" s="414"/>
    </row>
    <row r="47" spans="1:7" s="312" customFormat="1" ht="14.25" customHeight="1">
      <c r="A47" s="184"/>
      <c r="B47" s="185"/>
      <c r="C47" s="244"/>
      <c r="D47" s="194">
        <v>1</v>
      </c>
      <c r="E47" s="138" t="s">
        <v>345</v>
      </c>
      <c r="F47" s="190"/>
      <c r="G47" s="415"/>
    </row>
    <row r="48" spans="1:7" s="312" customFormat="1" ht="12.75">
      <c r="A48" s="403"/>
      <c r="B48" s="188"/>
      <c r="C48" s="284"/>
      <c r="D48" s="194" t="s">
        <v>237</v>
      </c>
      <c r="E48" s="138" t="s">
        <v>342</v>
      </c>
      <c r="F48" s="190"/>
      <c r="G48" s="415"/>
    </row>
    <row r="49" spans="1:7" s="312" customFormat="1" ht="12.75">
      <c r="A49" s="403"/>
      <c r="B49" s="188"/>
      <c r="C49" s="284"/>
      <c r="D49" s="194" t="s">
        <v>237</v>
      </c>
      <c r="E49" s="138" t="s">
        <v>343</v>
      </c>
      <c r="F49" s="190"/>
      <c r="G49" s="415"/>
    </row>
    <row r="50" spans="1:7" s="312" customFormat="1" ht="22.5">
      <c r="A50" s="420"/>
      <c r="B50" s="198"/>
      <c r="C50" s="278"/>
      <c r="D50" s="194">
        <v>2</v>
      </c>
      <c r="E50" s="138" t="s">
        <v>355</v>
      </c>
      <c r="F50" s="173"/>
      <c r="G50" s="416"/>
    </row>
    <row r="51" spans="1:7" s="312" customFormat="1" ht="23.25" customHeight="1">
      <c r="A51" s="185">
        <v>852</v>
      </c>
      <c r="B51" s="185">
        <v>85201</v>
      </c>
      <c r="C51" s="185">
        <v>2310</v>
      </c>
      <c r="D51" s="498" t="s">
        <v>348</v>
      </c>
      <c r="E51" s="499"/>
      <c r="F51" s="172"/>
      <c r="G51" s="318">
        <v>956</v>
      </c>
    </row>
    <row r="52" spans="1:7" s="312" customFormat="1" ht="22.5">
      <c r="A52" s="198"/>
      <c r="B52" s="198"/>
      <c r="C52" s="198"/>
      <c r="D52" s="194">
        <v>1</v>
      </c>
      <c r="E52" s="138" t="s">
        <v>356</v>
      </c>
      <c r="F52" s="173"/>
      <c r="G52" s="409"/>
    </row>
    <row r="53" spans="1:7" s="312" customFormat="1" ht="24.75" customHeight="1">
      <c r="A53" s="188">
        <v>852</v>
      </c>
      <c r="B53" s="188">
        <v>85201</v>
      </c>
      <c r="C53" s="188">
        <v>2320</v>
      </c>
      <c r="D53" s="498" t="s">
        <v>482</v>
      </c>
      <c r="E53" s="499"/>
      <c r="F53" s="274"/>
      <c r="G53" s="318">
        <f>790000-956</f>
        <v>789044</v>
      </c>
    </row>
    <row r="54" spans="1:7" s="312" customFormat="1" ht="22.5">
      <c r="A54" s="198"/>
      <c r="B54" s="198"/>
      <c r="C54" s="198"/>
      <c r="D54" s="194">
        <v>1</v>
      </c>
      <c r="E54" s="138" t="s">
        <v>483</v>
      </c>
      <c r="F54" s="275"/>
      <c r="G54" s="325"/>
    </row>
    <row r="55" spans="1:7" s="312" customFormat="1" ht="27" customHeight="1">
      <c r="A55" s="185">
        <v>852</v>
      </c>
      <c r="B55" s="185">
        <v>85204</v>
      </c>
      <c r="C55" s="185">
        <v>2310</v>
      </c>
      <c r="D55" s="498" t="s">
        <v>348</v>
      </c>
      <c r="E55" s="499"/>
      <c r="F55" s="186" t="s">
        <v>237</v>
      </c>
      <c r="G55" s="318">
        <v>11700</v>
      </c>
    </row>
    <row r="56" spans="1:7" s="312" customFormat="1" ht="22.5">
      <c r="A56" s="198"/>
      <c r="B56" s="198"/>
      <c r="C56" s="198"/>
      <c r="D56" s="194">
        <v>1</v>
      </c>
      <c r="E56" s="138" t="s">
        <v>502</v>
      </c>
      <c r="F56" s="316"/>
      <c r="G56" s="410"/>
    </row>
    <row r="57" spans="1:7" s="312" customFormat="1" ht="27" customHeight="1">
      <c r="A57" s="185">
        <v>852</v>
      </c>
      <c r="B57" s="185">
        <v>85204</v>
      </c>
      <c r="C57" s="185">
        <v>2320</v>
      </c>
      <c r="D57" s="498" t="s">
        <v>349</v>
      </c>
      <c r="E57" s="499"/>
      <c r="F57" s="186" t="s">
        <v>237</v>
      </c>
      <c r="G57" s="318">
        <v>6913</v>
      </c>
    </row>
    <row r="58" spans="1:7" s="312" customFormat="1" ht="22.5">
      <c r="A58" s="198"/>
      <c r="B58" s="198"/>
      <c r="C58" s="198"/>
      <c r="D58" s="194">
        <v>1</v>
      </c>
      <c r="E58" s="138" t="s">
        <v>350</v>
      </c>
      <c r="F58" s="316"/>
      <c r="G58" s="410"/>
    </row>
    <row r="59" spans="1:7" s="312" customFormat="1" ht="27.75" customHeight="1">
      <c r="A59" s="185">
        <v>852</v>
      </c>
      <c r="B59" s="185">
        <v>85204</v>
      </c>
      <c r="C59" s="185">
        <v>2320</v>
      </c>
      <c r="D59" s="497" t="s">
        <v>490</v>
      </c>
      <c r="E59" s="471"/>
      <c r="F59" s="186">
        <v>72599</v>
      </c>
      <c r="G59" s="411" t="s">
        <v>237</v>
      </c>
    </row>
    <row r="60" spans="1:7" s="312" customFormat="1" ht="24.75" customHeight="1">
      <c r="A60" s="188"/>
      <c r="B60" s="188"/>
      <c r="C60" s="188"/>
      <c r="D60" s="194">
        <v>1</v>
      </c>
      <c r="E60" s="138" t="s">
        <v>390</v>
      </c>
      <c r="F60" s="418"/>
      <c r="G60" s="419"/>
    </row>
    <row r="61" spans="1:7" s="312" customFormat="1" ht="24.75" customHeight="1">
      <c r="A61" s="188"/>
      <c r="B61" s="188"/>
      <c r="C61" s="188"/>
      <c r="D61" s="194">
        <v>2</v>
      </c>
      <c r="E61" s="138" t="s">
        <v>389</v>
      </c>
      <c r="F61" s="418"/>
      <c r="G61" s="419"/>
    </row>
    <row r="62" spans="1:7" s="312" customFormat="1" ht="22.5">
      <c r="A62" s="198"/>
      <c r="B62" s="198"/>
      <c r="C62" s="198"/>
      <c r="D62" s="194">
        <v>3</v>
      </c>
      <c r="E62" s="138" t="s">
        <v>388</v>
      </c>
      <c r="F62" s="173"/>
      <c r="G62" s="406"/>
    </row>
    <row r="63" spans="1:7" s="320" customFormat="1" ht="36.75" customHeight="1">
      <c r="A63" s="185">
        <v>921</v>
      </c>
      <c r="B63" s="185">
        <v>92116</v>
      </c>
      <c r="C63" s="185">
        <v>2310</v>
      </c>
      <c r="D63" s="472" t="s">
        <v>443</v>
      </c>
      <c r="E63" s="471"/>
      <c r="F63" s="190" t="s">
        <v>237</v>
      </c>
      <c r="G63" s="405">
        <v>40000</v>
      </c>
    </row>
    <row r="64" spans="1:7" s="320" customFormat="1" ht="22.5">
      <c r="A64" s="198"/>
      <c r="B64" s="198"/>
      <c r="C64" s="198"/>
      <c r="D64" s="194">
        <v>1</v>
      </c>
      <c r="E64" s="138" t="s">
        <v>453</v>
      </c>
      <c r="F64" s="173"/>
      <c r="G64" s="409"/>
    </row>
    <row r="65" spans="1:7" s="200" customFormat="1" ht="24" customHeight="1">
      <c r="A65" s="495" t="s">
        <v>224</v>
      </c>
      <c r="B65" s="495"/>
      <c r="C65" s="495"/>
      <c r="D65" s="496"/>
      <c r="E65" s="496"/>
      <c r="F65" s="199">
        <f>SUM(F11:F64)</f>
        <v>576747</v>
      </c>
      <c r="G65" s="199">
        <f>SUM(G11:G64)</f>
        <v>1296645</v>
      </c>
    </row>
    <row r="70" ht="12.75">
      <c r="F70" s="422"/>
    </row>
  </sheetData>
  <mergeCells count="34">
    <mergeCell ref="D20:E20"/>
    <mergeCell ref="D55:E55"/>
    <mergeCell ref="D29:E29"/>
    <mergeCell ref="D38:E38"/>
    <mergeCell ref="D23:E23"/>
    <mergeCell ref="D25:E25"/>
    <mergeCell ref="D27:E27"/>
    <mergeCell ref="D51:E51"/>
    <mergeCell ref="D21:E21"/>
    <mergeCell ref="A65:E65"/>
    <mergeCell ref="D32:E32"/>
    <mergeCell ref="D36:E36"/>
    <mergeCell ref="D42:E42"/>
    <mergeCell ref="D46:E46"/>
    <mergeCell ref="D53:E53"/>
    <mergeCell ref="D34:E34"/>
    <mergeCell ref="D59:E59"/>
    <mergeCell ref="D57:E57"/>
    <mergeCell ref="D63:E63"/>
    <mergeCell ref="A5:G5"/>
    <mergeCell ref="A8:C8"/>
    <mergeCell ref="D8:E9"/>
    <mergeCell ref="F8:F9"/>
    <mergeCell ref="G8:G9"/>
    <mergeCell ref="D19:E19"/>
    <mergeCell ref="D13:E13"/>
    <mergeCell ref="D14:E14"/>
    <mergeCell ref="D15:E15"/>
    <mergeCell ref="D16:E16"/>
    <mergeCell ref="D18:E18"/>
    <mergeCell ref="D10:E10"/>
    <mergeCell ref="D11:E11"/>
    <mergeCell ref="D12:E12"/>
    <mergeCell ref="D17:E17"/>
  </mergeCells>
  <printOptions/>
  <pageMargins left="0.69" right="0.36" top="1.09" bottom="0.39" header="0.21" footer="0.2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19" sqref="E19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75390625" style="0" customWidth="1"/>
    <col min="4" max="4" width="32.625" style="0" customWidth="1"/>
    <col min="5" max="5" width="11.125" style="0" customWidth="1"/>
    <col min="6" max="6" width="12.375" style="0" customWidth="1"/>
  </cols>
  <sheetData>
    <row r="1" ht="12.75">
      <c r="F1" s="95" t="s">
        <v>54</v>
      </c>
    </row>
    <row r="2" ht="14.25">
      <c r="F2" s="139" t="s">
        <v>352</v>
      </c>
    </row>
    <row r="3" ht="14.25">
      <c r="F3" s="139" t="s">
        <v>353</v>
      </c>
    </row>
    <row r="6" spans="1:6" ht="15">
      <c r="A6" s="483" t="s">
        <v>381</v>
      </c>
      <c r="B6" s="463"/>
      <c r="C6" s="463"/>
      <c r="D6" s="463"/>
      <c r="E6" s="463"/>
      <c r="F6" s="463"/>
    </row>
    <row r="7" spans="1:6" ht="15">
      <c r="A7" s="483" t="s">
        <v>387</v>
      </c>
      <c r="B7" s="463"/>
      <c r="C7" s="463"/>
      <c r="D7" s="463"/>
      <c r="E7" s="463"/>
      <c r="F7" s="463"/>
    </row>
    <row r="8" spans="1:6" ht="12.75">
      <c r="A8" s="148"/>
      <c r="B8" s="148"/>
      <c r="C8" s="148"/>
      <c r="D8" s="433"/>
      <c r="E8" s="148"/>
      <c r="F8" s="148"/>
    </row>
    <row r="9" spans="4:6" ht="12.75">
      <c r="D9" s="434"/>
      <c r="F9" s="401" t="s">
        <v>215</v>
      </c>
    </row>
    <row r="10" spans="1:6" ht="12.75">
      <c r="A10" s="464" t="s">
        <v>174</v>
      </c>
      <c r="B10" s="465"/>
      <c r="C10" s="466"/>
      <c r="D10" s="467" t="s">
        <v>382</v>
      </c>
      <c r="E10" s="469" t="s">
        <v>383</v>
      </c>
      <c r="F10" s="469" t="s">
        <v>159</v>
      </c>
    </row>
    <row r="11" spans="1:6" ht="12.75">
      <c r="A11" s="435" t="s">
        <v>155</v>
      </c>
      <c r="B11" s="435" t="s">
        <v>156</v>
      </c>
      <c r="C11" s="435" t="s">
        <v>384</v>
      </c>
      <c r="D11" s="468"/>
      <c r="E11" s="469"/>
      <c r="F11" s="469"/>
    </row>
    <row r="12" spans="1:6" ht="12.75">
      <c r="A12" s="285">
        <v>1</v>
      </c>
      <c r="B12" s="285">
        <v>2</v>
      </c>
      <c r="C12" s="285">
        <v>3</v>
      </c>
      <c r="D12" s="436">
        <v>4</v>
      </c>
      <c r="E12" s="285">
        <v>5</v>
      </c>
      <c r="F12" s="285">
        <v>6</v>
      </c>
    </row>
    <row r="13" spans="1:6" ht="12.75">
      <c r="A13" s="437">
        <v>801</v>
      </c>
      <c r="B13" s="438"/>
      <c r="C13" s="439"/>
      <c r="D13" s="298" t="s">
        <v>287</v>
      </c>
      <c r="E13" s="440">
        <f>SUM(E14)</f>
        <v>150000</v>
      </c>
      <c r="F13" s="440">
        <f>SUM(F14)</f>
        <v>150000</v>
      </c>
    </row>
    <row r="14" spans="1:6" ht="12.75">
      <c r="A14" s="441"/>
      <c r="B14" s="442">
        <v>80195</v>
      </c>
      <c r="C14" s="140"/>
      <c r="D14" s="298" t="s">
        <v>301</v>
      </c>
      <c r="E14" s="440">
        <f>SUM(E15)</f>
        <v>150000</v>
      </c>
      <c r="F14" s="440">
        <f>SUM(F16)</f>
        <v>150000</v>
      </c>
    </row>
    <row r="15" spans="1:6" ht="60">
      <c r="A15" s="443"/>
      <c r="B15" s="444"/>
      <c r="C15" s="445">
        <v>2120</v>
      </c>
      <c r="D15" s="92" t="s">
        <v>386</v>
      </c>
      <c r="E15" s="446">
        <v>150000</v>
      </c>
      <c r="F15" s="446">
        <v>0</v>
      </c>
    </row>
    <row r="16" spans="1:6" ht="24">
      <c r="A16" s="443"/>
      <c r="B16" s="444"/>
      <c r="C16" s="447">
        <v>4240</v>
      </c>
      <c r="D16" s="452" t="s">
        <v>334</v>
      </c>
      <c r="E16" s="446"/>
      <c r="F16" s="446">
        <v>150000</v>
      </c>
    </row>
    <row r="17" spans="1:6" ht="12.75">
      <c r="A17" s="437">
        <v>852</v>
      </c>
      <c r="B17" s="438"/>
      <c r="C17" s="439"/>
      <c r="D17" s="298" t="s">
        <v>385</v>
      </c>
      <c r="E17" s="440">
        <f>SUM(E18)</f>
        <v>129500</v>
      </c>
      <c r="F17" s="440">
        <f>SUM(F18)</f>
        <v>129500</v>
      </c>
    </row>
    <row r="18" spans="1:6" ht="12.75">
      <c r="A18" s="441"/>
      <c r="B18" s="442">
        <v>85295</v>
      </c>
      <c r="C18" s="140"/>
      <c r="D18" s="298" t="s">
        <v>301</v>
      </c>
      <c r="E18" s="440">
        <f>SUM(E19)</f>
        <v>129500</v>
      </c>
      <c r="F18" s="440">
        <f>SUM(F20:F22)</f>
        <v>129500</v>
      </c>
    </row>
    <row r="19" spans="1:6" ht="60">
      <c r="A19" s="443"/>
      <c r="B19" s="444"/>
      <c r="C19" s="445">
        <v>2120</v>
      </c>
      <c r="D19" s="92" t="s">
        <v>386</v>
      </c>
      <c r="E19" s="446">
        <v>129500</v>
      </c>
      <c r="F19" s="446">
        <v>0</v>
      </c>
    </row>
    <row r="20" spans="1:6" ht="12.75">
      <c r="A20" s="443"/>
      <c r="B20" s="444"/>
      <c r="C20" s="445">
        <v>4170</v>
      </c>
      <c r="D20" s="452" t="s">
        <v>315</v>
      </c>
      <c r="E20" s="446"/>
      <c r="F20" s="446">
        <v>4000</v>
      </c>
    </row>
    <row r="21" spans="1:6" ht="12.75">
      <c r="A21" s="443"/>
      <c r="B21" s="444"/>
      <c r="C21" s="445">
        <v>4210</v>
      </c>
      <c r="D21" s="452" t="s">
        <v>406</v>
      </c>
      <c r="E21" s="446"/>
      <c r="F21" s="446">
        <v>92000</v>
      </c>
    </row>
    <row r="22" spans="1:6" ht="12.75">
      <c r="A22" s="443"/>
      <c r="B22" s="444"/>
      <c r="C22" s="447">
        <v>4300</v>
      </c>
      <c r="D22" s="452" t="s">
        <v>316</v>
      </c>
      <c r="E22" s="446"/>
      <c r="F22" s="446">
        <v>33500</v>
      </c>
    </row>
    <row r="23" spans="1:6" ht="18">
      <c r="A23" s="451"/>
      <c r="B23" s="448"/>
      <c r="C23" s="448"/>
      <c r="D23" s="449" t="s">
        <v>224</v>
      </c>
      <c r="E23" s="450">
        <f>SUM(E13,E17)</f>
        <v>279500</v>
      </c>
      <c r="F23" s="450">
        <f>SUM(F13,F17)</f>
        <v>279500</v>
      </c>
    </row>
  </sheetData>
  <mergeCells count="6">
    <mergeCell ref="A6:F6"/>
    <mergeCell ref="A7:F7"/>
    <mergeCell ref="A10:C10"/>
    <mergeCell ref="D10:D11"/>
    <mergeCell ref="E10:E11"/>
    <mergeCell ref="F10:F11"/>
  </mergeCells>
  <printOptions/>
  <pageMargins left="1.44" right="0.56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7"/>
  <sheetViews>
    <sheetView zoomScale="90" zoomScaleNormal="90" workbookViewId="0" topLeftCell="A1">
      <selection activeCell="C33" sqref="C33:Q33"/>
    </sheetView>
  </sheetViews>
  <sheetFormatPr defaultColWidth="9.00390625" defaultRowHeight="12.75"/>
  <cols>
    <col min="1" max="1" width="3.625" style="331" bestFit="1" customWidth="1"/>
    <col min="2" max="2" width="19.75390625" style="331" bestFit="1" customWidth="1"/>
    <col min="3" max="3" width="11.125" style="331" customWidth="1"/>
    <col min="4" max="4" width="9.375" style="331" customWidth="1"/>
    <col min="5" max="5" width="10.25390625" style="331" customWidth="1"/>
    <col min="6" max="6" width="8.375" style="331" customWidth="1"/>
    <col min="7" max="7" width="8.00390625" style="331" customWidth="1"/>
    <col min="8" max="8" width="7.75390625" style="331" customWidth="1"/>
    <col min="9" max="9" width="8.75390625" style="331" customWidth="1"/>
    <col min="10" max="10" width="8.00390625" style="331" customWidth="1"/>
    <col min="11" max="11" width="7.00390625" style="331" bestFit="1" customWidth="1"/>
    <col min="12" max="12" width="8.875" style="331" bestFit="1" customWidth="1"/>
    <col min="13" max="13" width="8.125" style="331" customWidth="1"/>
    <col min="14" max="14" width="12.375" style="331" customWidth="1"/>
    <col min="15" max="15" width="7.125" style="331" customWidth="1"/>
    <col min="16" max="16" width="7.00390625" style="331" bestFit="1" customWidth="1"/>
    <col min="17" max="17" width="7.875" style="331" bestFit="1" customWidth="1"/>
    <col min="18" max="16384" width="10.25390625" style="331" customWidth="1"/>
  </cols>
  <sheetData>
    <row r="1" ht="12">
      <c r="Q1" s="369" t="s">
        <v>360</v>
      </c>
    </row>
    <row r="2" ht="14.25">
      <c r="Q2" s="457" t="s">
        <v>352</v>
      </c>
    </row>
    <row r="3" ht="14.25">
      <c r="Q3" s="457" t="s">
        <v>353</v>
      </c>
    </row>
    <row r="4" ht="11.25" customHeight="1"/>
    <row r="5" spans="1:17" ht="14.25" customHeight="1">
      <c r="A5" s="564" t="s">
        <v>0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</row>
    <row r="7" spans="1:17" ht="9.75" customHeight="1">
      <c r="A7" s="545" t="s">
        <v>160</v>
      </c>
      <c r="B7" s="545" t="s">
        <v>1</v>
      </c>
      <c r="C7" s="546" t="s">
        <v>2</v>
      </c>
      <c r="D7" s="546" t="s">
        <v>3</v>
      </c>
      <c r="E7" s="546" t="s">
        <v>4</v>
      </c>
      <c r="F7" s="545" t="s">
        <v>5</v>
      </c>
      <c r="G7" s="545"/>
      <c r="H7" s="545" t="s">
        <v>177</v>
      </c>
      <c r="I7" s="545"/>
      <c r="J7" s="545"/>
      <c r="K7" s="545"/>
      <c r="L7" s="545"/>
      <c r="M7" s="545"/>
      <c r="N7" s="545"/>
      <c r="O7" s="545"/>
      <c r="P7" s="545"/>
      <c r="Q7" s="545"/>
    </row>
    <row r="8" spans="1:17" ht="9" customHeight="1">
      <c r="A8" s="545"/>
      <c r="B8" s="545"/>
      <c r="C8" s="546"/>
      <c r="D8" s="546"/>
      <c r="E8" s="546"/>
      <c r="F8" s="546" t="s">
        <v>6</v>
      </c>
      <c r="G8" s="546" t="s">
        <v>7</v>
      </c>
      <c r="H8" s="545" t="s">
        <v>8</v>
      </c>
      <c r="I8" s="545"/>
      <c r="J8" s="545"/>
      <c r="K8" s="545"/>
      <c r="L8" s="545"/>
      <c r="M8" s="545"/>
      <c r="N8" s="545"/>
      <c r="O8" s="545"/>
      <c r="P8" s="545"/>
      <c r="Q8" s="545"/>
    </row>
    <row r="9" spans="1:17" ht="9.75" customHeight="1">
      <c r="A9" s="545"/>
      <c r="B9" s="545"/>
      <c r="C9" s="546"/>
      <c r="D9" s="546"/>
      <c r="E9" s="546"/>
      <c r="F9" s="546"/>
      <c r="G9" s="546"/>
      <c r="H9" s="546" t="s">
        <v>9</v>
      </c>
      <c r="I9" s="545" t="s">
        <v>10</v>
      </c>
      <c r="J9" s="545"/>
      <c r="K9" s="545"/>
      <c r="L9" s="545"/>
      <c r="M9" s="545"/>
      <c r="N9" s="545"/>
      <c r="O9" s="545"/>
      <c r="P9" s="545"/>
      <c r="Q9" s="545"/>
    </row>
    <row r="10" spans="1:17" ht="12" customHeight="1">
      <c r="A10" s="545"/>
      <c r="B10" s="545"/>
      <c r="C10" s="546"/>
      <c r="D10" s="546"/>
      <c r="E10" s="546"/>
      <c r="F10" s="546"/>
      <c r="G10" s="546"/>
      <c r="H10" s="546"/>
      <c r="I10" s="545" t="s">
        <v>11</v>
      </c>
      <c r="J10" s="545"/>
      <c r="K10" s="545"/>
      <c r="L10" s="545"/>
      <c r="M10" s="545" t="s">
        <v>7</v>
      </c>
      <c r="N10" s="545"/>
      <c r="O10" s="545"/>
      <c r="P10" s="545"/>
      <c r="Q10" s="545"/>
    </row>
    <row r="11" spans="1:17" ht="9" customHeight="1">
      <c r="A11" s="545"/>
      <c r="B11" s="545"/>
      <c r="C11" s="546"/>
      <c r="D11" s="546"/>
      <c r="E11" s="546"/>
      <c r="F11" s="546"/>
      <c r="G11" s="546"/>
      <c r="H11" s="546"/>
      <c r="I11" s="546" t="s">
        <v>12</v>
      </c>
      <c r="J11" s="545" t="s">
        <v>13</v>
      </c>
      <c r="K11" s="545"/>
      <c r="L11" s="545"/>
      <c r="M11" s="546" t="s">
        <v>14</v>
      </c>
      <c r="N11" s="546" t="s">
        <v>13</v>
      </c>
      <c r="O11" s="546"/>
      <c r="P11" s="546"/>
      <c r="Q11" s="546"/>
    </row>
    <row r="12" spans="1:17" ht="34.5" customHeight="1">
      <c r="A12" s="545"/>
      <c r="B12" s="545"/>
      <c r="C12" s="546"/>
      <c r="D12" s="546"/>
      <c r="E12" s="546"/>
      <c r="F12" s="546"/>
      <c r="G12" s="546"/>
      <c r="H12" s="546"/>
      <c r="I12" s="546"/>
      <c r="J12" s="332" t="s">
        <v>15</v>
      </c>
      <c r="K12" s="332" t="s">
        <v>16</v>
      </c>
      <c r="L12" s="332" t="s">
        <v>17</v>
      </c>
      <c r="M12" s="546"/>
      <c r="N12" s="332" t="s">
        <v>18</v>
      </c>
      <c r="O12" s="332" t="s">
        <v>15</v>
      </c>
      <c r="P12" s="332" t="s">
        <v>16</v>
      </c>
      <c r="Q12" s="332" t="s">
        <v>19</v>
      </c>
    </row>
    <row r="13" spans="1:17" ht="11.25">
      <c r="A13" s="383">
        <v>1</v>
      </c>
      <c r="B13" s="383">
        <v>2</v>
      </c>
      <c r="C13" s="333">
        <v>3</v>
      </c>
      <c r="D13" s="333">
        <v>4</v>
      </c>
      <c r="E13" s="333">
        <v>5</v>
      </c>
      <c r="F13" s="333">
        <v>6</v>
      </c>
      <c r="G13" s="333">
        <v>7</v>
      </c>
      <c r="H13" s="333">
        <v>8</v>
      </c>
      <c r="I13" s="333">
        <v>9</v>
      </c>
      <c r="J13" s="333">
        <v>10</v>
      </c>
      <c r="K13" s="333">
        <v>11</v>
      </c>
      <c r="L13" s="333">
        <v>12</v>
      </c>
      <c r="M13" s="333">
        <v>13</v>
      </c>
      <c r="N13" s="333">
        <v>14</v>
      </c>
      <c r="O13" s="333">
        <v>15</v>
      </c>
      <c r="P13" s="333">
        <v>16</v>
      </c>
      <c r="Q13" s="333">
        <v>17</v>
      </c>
    </row>
    <row r="14" spans="1:17" ht="11.25">
      <c r="A14" s="384">
        <v>1</v>
      </c>
      <c r="B14" s="385" t="s">
        <v>20</v>
      </c>
      <c r="C14" s="558" t="s">
        <v>21</v>
      </c>
      <c r="D14" s="559"/>
      <c r="E14" s="381">
        <f>SUM(E19,E28,E37,E46,E64,E55)</f>
        <v>4079285</v>
      </c>
      <c r="F14" s="381">
        <f>SUM(F19,F28,F37,F46,F64,F55)</f>
        <v>1120816</v>
      </c>
      <c r="G14" s="381">
        <f>SUM(G19,G28,G37,G46,G64,G55)</f>
        <v>2958469</v>
      </c>
      <c r="H14" s="381">
        <f aca="true" t="shared" si="0" ref="H14:Q14">SUM(H19,H28,H37,H46,H64,H55)</f>
        <v>110000</v>
      </c>
      <c r="I14" s="381">
        <f t="shared" si="0"/>
        <v>110000</v>
      </c>
      <c r="J14" s="381">
        <f t="shared" si="0"/>
        <v>110000</v>
      </c>
      <c r="K14" s="381">
        <f t="shared" si="0"/>
        <v>0</v>
      </c>
      <c r="L14" s="381">
        <f t="shared" si="0"/>
        <v>0</v>
      </c>
      <c r="M14" s="381">
        <f t="shared" si="0"/>
        <v>0</v>
      </c>
      <c r="N14" s="381">
        <f t="shared" si="0"/>
        <v>0</v>
      </c>
      <c r="O14" s="381">
        <f t="shared" si="0"/>
        <v>0</v>
      </c>
      <c r="P14" s="381">
        <f t="shared" si="0"/>
        <v>0</v>
      </c>
      <c r="Q14" s="381">
        <f t="shared" si="0"/>
        <v>0</v>
      </c>
    </row>
    <row r="15" spans="1:17" ht="12.75">
      <c r="A15" s="529" t="s">
        <v>22</v>
      </c>
      <c r="B15" s="386" t="s">
        <v>23</v>
      </c>
      <c r="C15" s="533" t="s">
        <v>39</v>
      </c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5"/>
    </row>
    <row r="16" spans="1:17" ht="12.75">
      <c r="A16" s="529"/>
      <c r="B16" s="386" t="s">
        <v>24</v>
      </c>
      <c r="C16" s="533" t="s">
        <v>119</v>
      </c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5"/>
    </row>
    <row r="17" spans="1:17" ht="12.75">
      <c r="A17" s="529"/>
      <c r="B17" s="386" t="s">
        <v>25</v>
      </c>
      <c r="C17" s="533" t="s">
        <v>120</v>
      </c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5"/>
    </row>
    <row r="18" spans="1:17" ht="12.75">
      <c r="A18" s="529"/>
      <c r="B18" s="386" t="s">
        <v>232</v>
      </c>
      <c r="C18" s="533" t="s">
        <v>56</v>
      </c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5"/>
    </row>
    <row r="19" spans="1:17" ht="11.25">
      <c r="A19" s="529"/>
      <c r="B19" s="386" t="s">
        <v>27</v>
      </c>
      <c r="C19" s="334"/>
      <c r="D19" s="334"/>
      <c r="E19" s="335">
        <f>SUM(E20:E22)</f>
        <v>110000</v>
      </c>
      <c r="F19" s="335">
        <f>SUM(F20:F22)</f>
        <v>110000</v>
      </c>
      <c r="G19" s="335">
        <f>SUM(G20:G22)</f>
        <v>0</v>
      </c>
      <c r="H19" s="335">
        <f>SUM(I19,M19)</f>
        <v>110000</v>
      </c>
      <c r="I19" s="335">
        <f>J19+K19+L19</f>
        <v>110000</v>
      </c>
      <c r="J19" s="335">
        <v>110000</v>
      </c>
      <c r="K19" s="335">
        <v>0</v>
      </c>
      <c r="L19" s="335">
        <v>0</v>
      </c>
      <c r="M19" s="335">
        <f>N19+O19+P19+Q19</f>
        <v>0</v>
      </c>
      <c r="N19" s="335">
        <v>0</v>
      </c>
      <c r="O19" s="335">
        <v>0</v>
      </c>
      <c r="P19" s="335">
        <v>0</v>
      </c>
      <c r="Q19" s="335"/>
    </row>
    <row r="20" spans="1:17" ht="11.25">
      <c r="A20" s="529"/>
      <c r="B20" s="386" t="s">
        <v>28</v>
      </c>
      <c r="C20" s="536" t="s">
        <v>57</v>
      </c>
      <c r="D20" s="539" t="s">
        <v>58</v>
      </c>
      <c r="E20" s="335">
        <f>SUM(F20,G20)</f>
        <v>0</v>
      </c>
      <c r="F20" s="335">
        <v>0</v>
      </c>
      <c r="G20" s="335">
        <v>0</v>
      </c>
      <c r="H20" s="530"/>
      <c r="I20" s="530"/>
      <c r="J20" s="530"/>
      <c r="K20" s="530"/>
      <c r="L20" s="530"/>
      <c r="M20" s="530"/>
      <c r="N20" s="530"/>
      <c r="O20" s="530"/>
      <c r="P20" s="530"/>
      <c r="Q20" s="530"/>
    </row>
    <row r="21" spans="1:17" ht="11.25">
      <c r="A21" s="529"/>
      <c r="B21" s="386" t="s">
        <v>8</v>
      </c>
      <c r="C21" s="537"/>
      <c r="D21" s="540"/>
      <c r="E21" s="335">
        <f>SUM(F21,G21)</f>
        <v>110000</v>
      </c>
      <c r="F21" s="335">
        <v>110000</v>
      </c>
      <c r="G21" s="335"/>
      <c r="H21" s="531"/>
      <c r="I21" s="531"/>
      <c r="J21" s="531"/>
      <c r="K21" s="531"/>
      <c r="L21" s="531"/>
      <c r="M21" s="531"/>
      <c r="N21" s="531"/>
      <c r="O21" s="531"/>
      <c r="P21" s="531"/>
      <c r="Q21" s="531"/>
    </row>
    <row r="22" spans="1:17" ht="11.25">
      <c r="A22" s="529"/>
      <c r="B22" s="386" t="s">
        <v>29</v>
      </c>
      <c r="C22" s="537"/>
      <c r="D22" s="540"/>
      <c r="E22" s="335">
        <f>SUM(F22,G22)</f>
        <v>0</v>
      </c>
      <c r="F22" s="335"/>
      <c r="G22" s="335"/>
      <c r="H22" s="531"/>
      <c r="I22" s="531"/>
      <c r="J22" s="531"/>
      <c r="K22" s="531"/>
      <c r="L22" s="531"/>
      <c r="M22" s="531"/>
      <c r="N22" s="531"/>
      <c r="O22" s="531"/>
      <c r="P22" s="531"/>
      <c r="Q22" s="531"/>
    </row>
    <row r="23" spans="1:17" ht="11.25">
      <c r="A23" s="529"/>
      <c r="B23" s="386" t="s">
        <v>30</v>
      </c>
      <c r="C23" s="538"/>
      <c r="D23" s="541"/>
      <c r="E23" s="335">
        <f>SUM(F23,G23)</f>
        <v>0</v>
      </c>
      <c r="F23" s="335"/>
      <c r="G23" s="335"/>
      <c r="H23" s="532"/>
      <c r="I23" s="532"/>
      <c r="J23" s="532"/>
      <c r="K23" s="532"/>
      <c r="L23" s="532"/>
      <c r="M23" s="532"/>
      <c r="N23" s="532"/>
      <c r="O23" s="532"/>
      <c r="P23" s="532"/>
      <c r="Q23" s="532"/>
    </row>
    <row r="24" spans="1:17" ht="12.75">
      <c r="A24" s="529" t="s">
        <v>31</v>
      </c>
      <c r="B24" s="386" t="s">
        <v>23</v>
      </c>
      <c r="C24" s="533" t="s">
        <v>39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5"/>
    </row>
    <row r="25" spans="1:17" ht="12.75">
      <c r="A25" s="529"/>
      <c r="B25" s="386" t="s">
        <v>24</v>
      </c>
      <c r="C25" s="533" t="s">
        <v>60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5"/>
    </row>
    <row r="26" spans="1:17" ht="12.75">
      <c r="A26" s="529"/>
      <c r="B26" s="386" t="s">
        <v>25</v>
      </c>
      <c r="C26" s="533" t="s">
        <v>59</v>
      </c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5"/>
    </row>
    <row r="27" spans="1:17" ht="12.75">
      <c r="A27" s="529"/>
      <c r="B27" s="386" t="s">
        <v>26</v>
      </c>
      <c r="C27" s="533" t="s">
        <v>61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5"/>
    </row>
    <row r="28" spans="1:17" ht="11.25">
      <c r="A28" s="529"/>
      <c r="B28" s="386" t="s">
        <v>27</v>
      </c>
      <c r="C28" s="334"/>
      <c r="D28" s="334"/>
      <c r="E28" s="335">
        <f>SUM(E29:E31)</f>
        <v>3660</v>
      </c>
      <c r="F28" s="335">
        <f>SUM(F29:F31)</f>
        <v>3660</v>
      </c>
      <c r="G28" s="335">
        <f>SUM(G29:G31)</f>
        <v>0</v>
      </c>
      <c r="H28" s="335">
        <f>SUM(I28,M28)</f>
        <v>0</v>
      </c>
      <c r="I28" s="335">
        <f>J28+K28+L28</f>
        <v>0</v>
      </c>
      <c r="J28" s="335">
        <v>0</v>
      </c>
      <c r="K28" s="335">
        <v>0</v>
      </c>
      <c r="L28" s="335">
        <f>SUM(F30)</f>
        <v>0</v>
      </c>
      <c r="M28" s="335">
        <f>N28+O28+P28+Q28</f>
        <v>0</v>
      </c>
      <c r="N28" s="335">
        <v>0</v>
      </c>
      <c r="O28" s="335">
        <v>0</v>
      </c>
      <c r="P28" s="335">
        <v>0</v>
      </c>
      <c r="Q28" s="335">
        <f>SUM(G30)</f>
        <v>0</v>
      </c>
    </row>
    <row r="29" spans="1:17" ht="11.25">
      <c r="A29" s="529"/>
      <c r="B29" s="386" t="s">
        <v>28</v>
      </c>
      <c r="C29" s="536">
        <v>312</v>
      </c>
      <c r="D29" s="539" t="s">
        <v>62</v>
      </c>
      <c r="E29" s="335">
        <f>SUM(F29,G29)</f>
        <v>3660</v>
      </c>
      <c r="F29" s="335">
        <v>3660</v>
      </c>
      <c r="G29" s="335">
        <v>0</v>
      </c>
      <c r="H29" s="530"/>
      <c r="I29" s="530"/>
      <c r="J29" s="530"/>
      <c r="K29" s="530"/>
      <c r="L29" s="530"/>
      <c r="M29" s="530"/>
      <c r="N29" s="530"/>
      <c r="O29" s="530"/>
      <c r="P29" s="530"/>
      <c r="Q29" s="530"/>
    </row>
    <row r="30" spans="1:17" ht="11.25">
      <c r="A30" s="529"/>
      <c r="B30" s="386" t="s">
        <v>8</v>
      </c>
      <c r="C30" s="537"/>
      <c r="D30" s="540"/>
      <c r="E30" s="335">
        <f>SUM(F30,G30)</f>
        <v>0</v>
      </c>
      <c r="F30" s="335">
        <v>0</v>
      </c>
      <c r="G30" s="335">
        <v>0</v>
      </c>
      <c r="H30" s="531"/>
      <c r="I30" s="531"/>
      <c r="J30" s="531"/>
      <c r="K30" s="531"/>
      <c r="L30" s="531"/>
      <c r="M30" s="531"/>
      <c r="N30" s="531"/>
      <c r="O30" s="531"/>
      <c r="P30" s="531"/>
      <c r="Q30" s="531"/>
    </row>
    <row r="31" spans="1:17" ht="11.25">
      <c r="A31" s="529"/>
      <c r="B31" s="386" t="s">
        <v>29</v>
      </c>
      <c r="C31" s="537"/>
      <c r="D31" s="540"/>
      <c r="E31" s="335">
        <f>SUM(F31,G31)</f>
        <v>0</v>
      </c>
      <c r="F31" s="335"/>
      <c r="G31" s="335"/>
      <c r="H31" s="531"/>
      <c r="I31" s="531"/>
      <c r="J31" s="531"/>
      <c r="K31" s="531"/>
      <c r="L31" s="531"/>
      <c r="M31" s="531"/>
      <c r="N31" s="531"/>
      <c r="O31" s="531"/>
      <c r="P31" s="531"/>
      <c r="Q31" s="531"/>
    </row>
    <row r="32" spans="1:17" ht="11.25">
      <c r="A32" s="529"/>
      <c r="B32" s="386" t="s">
        <v>30</v>
      </c>
      <c r="C32" s="538"/>
      <c r="D32" s="541"/>
      <c r="E32" s="335">
        <f>SUM(F32,G32)</f>
        <v>0</v>
      </c>
      <c r="F32" s="335"/>
      <c r="G32" s="335"/>
      <c r="H32" s="532"/>
      <c r="I32" s="532"/>
      <c r="J32" s="532"/>
      <c r="K32" s="532"/>
      <c r="L32" s="532"/>
      <c r="M32" s="532"/>
      <c r="N32" s="532"/>
      <c r="O32" s="532"/>
      <c r="P32" s="532"/>
      <c r="Q32" s="532"/>
    </row>
    <row r="33" spans="1:17" ht="15" customHeight="1">
      <c r="A33" s="526" t="s">
        <v>32</v>
      </c>
      <c r="B33" s="386" t="s">
        <v>23</v>
      </c>
      <c r="C33" s="542" t="s">
        <v>39</v>
      </c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</row>
    <row r="34" spans="1:17" ht="12.75">
      <c r="A34" s="527"/>
      <c r="B34" s="386" t="s">
        <v>24</v>
      </c>
      <c r="C34" s="542" t="s">
        <v>60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</row>
    <row r="35" spans="1:17" ht="12.75">
      <c r="A35" s="527"/>
      <c r="B35" s="386" t="s">
        <v>25</v>
      </c>
      <c r="C35" s="542" t="s">
        <v>59</v>
      </c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</row>
    <row r="36" spans="1:17" ht="12.75">
      <c r="A36" s="527"/>
      <c r="B36" s="386" t="s">
        <v>26</v>
      </c>
      <c r="C36" s="542" t="s">
        <v>63</v>
      </c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</row>
    <row r="37" spans="1:17" ht="11.25">
      <c r="A37" s="527"/>
      <c r="B37" s="386" t="s">
        <v>27</v>
      </c>
      <c r="C37" s="334"/>
      <c r="D37" s="334"/>
      <c r="E37" s="335">
        <f>SUM(E38:E41)</f>
        <v>2080885</v>
      </c>
      <c r="F37" s="335">
        <f>SUM(F38:F41)</f>
        <v>520221</v>
      </c>
      <c r="G37" s="335">
        <f>SUM(G38:G41)</f>
        <v>1560664</v>
      </c>
      <c r="H37" s="335">
        <f>SUM(I37,M37)</f>
        <v>0</v>
      </c>
      <c r="I37" s="335">
        <f>J37+K37+L37</f>
        <v>0</v>
      </c>
      <c r="J37" s="335">
        <v>0</v>
      </c>
      <c r="K37" s="335">
        <v>0</v>
      </c>
      <c r="L37" s="335">
        <f>SUM(F39)</f>
        <v>0</v>
      </c>
      <c r="M37" s="335">
        <f>N37+O37+P37+Q37</f>
        <v>0</v>
      </c>
      <c r="N37" s="335">
        <v>0</v>
      </c>
      <c r="O37" s="335">
        <v>0</v>
      </c>
      <c r="P37" s="335">
        <v>0</v>
      </c>
      <c r="Q37" s="335">
        <v>0</v>
      </c>
    </row>
    <row r="38" spans="1:17" ht="11.25">
      <c r="A38" s="527"/>
      <c r="B38" s="386" t="s">
        <v>28</v>
      </c>
      <c r="C38" s="545">
        <v>312</v>
      </c>
      <c r="D38" s="546" t="s">
        <v>62</v>
      </c>
      <c r="E38" s="335">
        <f>SUM(F38,G38)</f>
        <v>0</v>
      </c>
      <c r="F38" s="335">
        <v>0</v>
      </c>
      <c r="G38" s="335">
        <v>0</v>
      </c>
      <c r="H38" s="544"/>
      <c r="I38" s="544"/>
      <c r="J38" s="544"/>
      <c r="K38" s="544"/>
      <c r="L38" s="544"/>
      <c r="M38" s="544"/>
      <c r="N38" s="544"/>
      <c r="O38" s="544"/>
      <c r="P38" s="544"/>
      <c r="Q38" s="544"/>
    </row>
    <row r="39" spans="1:17" ht="11.25">
      <c r="A39" s="527"/>
      <c r="B39" s="386" t="s">
        <v>8</v>
      </c>
      <c r="C39" s="545"/>
      <c r="D39" s="546"/>
      <c r="E39" s="335">
        <f>SUM(F39,G39)</f>
        <v>0</v>
      </c>
      <c r="F39" s="335">
        <v>0</v>
      </c>
      <c r="G39" s="335">
        <v>0</v>
      </c>
      <c r="H39" s="544"/>
      <c r="I39" s="544"/>
      <c r="J39" s="544"/>
      <c r="K39" s="544"/>
      <c r="L39" s="544"/>
      <c r="M39" s="544"/>
      <c r="N39" s="544"/>
      <c r="O39" s="544"/>
      <c r="P39" s="544"/>
      <c r="Q39" s="544"/>
    </row>
    <row r="40" spans="1:17" ht="11.25">
      <c r="A40" s="527"/>
      <c r="B40" s="386" t="s">
        <v>29</v>
      </c>
      <c r="C40" s="545"/>
      <c r="D40" s="546"/>
      <c r="E40" s="335">
        <f>SUM(F40,G40)</f>
        <v>300000</v>
      </c>
      <c r="F40" s="335">
        <v>75000</v>
      </c>
      <c r="G40" s="335">
        <v>225000</v>
      </c>
      <c r="H40" s="544"/>
      <c r="I40" s="544"/>
      <c r="J40" s="544"/>
      <c r="K40" s="544"/>
      <c r="L40" s="544"/>
      <c r="M40" s="544"/>
      <c r="N40" s="544"/>
      <c r="O40" s="544"/>
      <c r="P40" s="544"/>
      <c r="Q40" s="544"/>
    </row>
    <row r="41" spans="1:17" ht="11.25">
      <c r="A41" s="528"/>
      <c r="B41" s="386" t="s">
        <v>30</v>
      </c>
      <c r="C41" s="545"/>
      <c r="D41" s="546"/>
      <c r="E41" s="335">
        <f>SUM(F41,G41)</f>
        <v>1780885</v>
      </c>
      <c r="F41" s="335">
        <v>445221</v>
      </c>
      <c r="G41" s="335">
        <v>1335664</v>
      </c>
      <c r="H41" s="544"/>
      <c r="I41" s="544"/>
      <c r="J41" s="544"/>
      <c r="K41" s="544"/>
      <c r="L41" s="544"/>
      <c r="M41" s="544"/>
      <c r="N41" s="544"/>
      <c r="O41" s="544"/>
      <c r="P41" s="544"/>
      <c r="Q41" s="544"/>
    </row>
    <row r="42" spans="1:17" ht="13.5" customHeight="1">
      <c r="A42" s="526" t="s">
        <v>46</v>
      </c>
      <c r="B42" s="386" t="s">
        <v>23</v>
      </c>
      <c r="C42" s="533" t="s">
        <v>39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5"/>
    </row>
    <row r="43" spans="1:17" ht="17.25" customHeight="1">
      <c r="A43" s="527"/>
      <c r="B43" s="386" t="s">
        <v>24</v>
      </c>
      <c r="C43" s="560" t="s">
        <v>60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2"/>
    </row>
    <row r="44" spans="1:17" ht="15.75" customHeight="1">
      <c r="A44" s="528"/>
      <c r="B44" s="386" t="s">
        <v>25</v>
      </c>
      <c r="C44" s="560" t="s">
        <v>59</v>
      </c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2"/>
    </row>
    <row r="45" spans="1:17" ht="12.75">
      <c r="A45" s="453" t="s">
        <v>46</v>
      </c>
      <c r="B45" s="386" t="s">
        <v>26</v>
      </c>
      <c r="C45" s="533" t="s">
        <v>64</v>
      </c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5"/>
    </row>
    <row r="46" spans="1:17" ht="11.25">
      <c r="A46" s="455"/>
      <c r="B46" s="386" t="s">
        <v>27</v>
      </c>
      <c r="C46" s="334"/>
      <c r="D46" s="334"/>
      <c r="E46" s="335">
        <f>SUM(E47:E50)</f>
        <v>971060</v>
      </c>
      <c r="F46" s="335">
        <f>SUM(F47:F50)</f>
        <v>242765</v>
      </c>
      <c r="G46" s="335">
        <f>SUM(G47:G50)</f>
        <v>728295</v>
      </c>
      <c r="H46" s="335">
        <f>SUM(I46,M46)</f>
        <v>0</v>
      </c>
      <c r="I46" s="335">
        <f>J46+K46+L46</f>
        <v>0</v>
      </c>
      <c r="J46" s="335">
        <v>0</v>
      </c>
      <c r="K46" s="335">
        <v>0</v>
      </c>
      <c r="L46" s="335">
        <v>0</v>
      </c>
      <c r="M46" s="335">
        <f>N46+O46+P46+Q46</f>
        <v>0</v>
      </c>
      <c r="N46" s="335">
        <v>0</v>
      </c>
      <c r="O46" s="335">
        <v>0</v>
      </c>
      <c r="P46" s="335">
        <v>0</v>
      </c>
      <c r="Q46" s="335">
        <v>0</v>
      </c>
    </row>
    <row r="47" spans="1:17" ht="11.25">
      <c r="A47" s="455"/>
      <c r="B47" s="386" t="s">
        <v>28</v>
      </c>
      <c r="C47" s="536">
        <v>312</v>
      </c>
      <c r="D47" s="539" t="s">
        <v>62</v>
      </c>
      <c r="E47" s="335">
        <f>SUM(F47,G47)</f>
        <v>0</v>
      </c>
      <c r="F47" s="335">
        <v>0</v>
      </c>
      <c r="G47" s="335">
        <v>0</v>
      </c>
      <c r="H47" s="530"/>
      <c r="I47" s="530"/>
      <c r="J47" s="530"/>
      <c r="K47" s="530"/>
      <c r="L47" s="530"/>
      <c r="M47" s="530"/>
      <c r="N47" s="530"/>
      <c r="O47" s="530"/>
      <c r="P47" s="530"/>
      <c r="Q47" s="530"/>
    </row>
    <row r="48" spans="1:17" ht="11.25">
      <c r="A48" s="455"/>
      <c r="B48" s="386" t="s">
        <v>8</v>
      </c>
      <c r="C48" s="537"/>
      <c r="D48" s="540"/>
      <c r="E48" s="335">
        <f>SUM(F48,G48)</f>
        <v>0</v>
      </c>
      <c r="F48" s="335">
        <v>0</v>
      </c>
      <c r="G48" s="335">
        <v>0</v>
      </c>
      <c r="H48" s="531"/>
      <c r="I48" s="531"/>
      <c r="J48" s="531"/>
      <c r="K48" s="531"/>
      <c r="L48" s="531"/>
      <c r="M48" s="531"/>
      <c r="N48" s="531"/>
      <c r="O48" s="531"/>
      <c r="P48" s="531"/>
      <c r="Q48" s="531"/>
    </row>
    <row r="49" spans="1:17" ht="11.25">
      <c r="A49" s="455"/>
      <c r="B49" s="386" t="s">
        <v>29</v>
      </c>
      <c r="C49" s="537"/>
      <c r="D49" s="540"/>
      <c r="E49" s="335">
        <f>SUM(F49,G49)</f>
        <v>200000</v>
      </c>
      <c r="F49" s="335">
        <v>50000</v>
      </c>
      <c r="G49" s="335">
        <v>150000</v>
      </c>
      <c r="H49" s="531"/>
      <c r="I49" s="531"/>
      <c r="J49" s="531"/>
      <c r="K49" s="531"/>
      <c r="L49" s="531"/>
      <c r="M49" s="531"/>
      <c r="N49" s="531"/>
      <c r="O49" s="531"/>
      <c r="P49" s="531"/>
      <c r="Q49" s="531"/>
    </row>
    <row r="50" spans="1:17" ht="11.25">
      <c r="A50" s="454"/>
      <c r="B50" s="386" t="s">
        <v>30</v>
      </c>
      <c r="C50" s="538"/>
      <c r="D50" s="541"/>
      <c r="E50" s="335">
        <f>SUM(F50,G50)</f>
        <v>771060</v>
      </c>
      <c r="F50" s="335">
        <v>192765</v>
      </c>
      <c r="G50" s="335">
        <v>578295</v>
      </c>
      <c r="H50" s="532"/>
      <c r="I50" s="532"/>
      <c r="J50" s="532"/>
      <c r="K50" s="532"/>
      <c r="L50" s="532"/>
      <c r="M50" s="532"/>
      <c r="N50" s="532"/>
      <c r="O50" s="532"/>
      <c r="P50" s="532"/>
      <c r="Q50" s="532"/>
    </row>
    <row r="51" spans="1:17" ht="12.75">
      <c r="A51" s="529" t="s">
        <v>47</v>
      </c>
      <c r="B51" s="386" t="s">
        <v>23</v>
      </c>
      <c r="C51" s="533" t="s">
        <v>39</v>
      </c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5"/>
    </row>
    <row r="52" spans="1:17" ht="12.75">
      <c r="A52" s="529"/>
      <c r="B52" s="386" t="s">
        <v>24</v>
      </c>
      <c r="C52" s="533" t="s">
        <v>60</v>
      </c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5"/>
    </row>
    <row r="53" spans="1:17" ht="12.75">
      <c r="A53" s="529"/>
      <c r="B53" s="386" t="s">
        <v>25</v>
      </c>
      <c r="C53" s="533" t="s">
        <v>59</v>
      </c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5"/>
    </row>
    <row r="54" spans="1:17" ht="12.75">
      <c r="A54" s="529"/>
      <c r="B54" s="386" t="s">
        <v>26</v>
      </c>
      <c r="C54" s="533" t="s">
        <v>65</v>
      </c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5"/>
    </row>
    <row r="55" spans="1:17" ht="11.25">
      <c r="A55" s="529"/>
      <c r="B55" s="386" t="s">
        <v>27</v>
      </c>
      <c r="C55" s="334"/>
      <c r="D55" s="334"/>
      <c r="E55" s="335">
        <f>SUM(E56:E59)</f>
        <v>892680</v>
      </c>
      <c r="F55" s="335">
        <f>SUM(F56:F59)</f>
        <v>223170</v>
      </c>
      <c r="G55" s="335">
        <f>SUM(G56:G59)</f>
        <v>669510</v>
      </c>
      <c r="H55" s="335">
        <f>SUM(I55,M55)</f>
        <v>0</v>
      </c>
      <c r="I55" s="335">
        <f>J55+K55+L55</f>
        <v>0</v>
      </c>
      <c r="J55" s="335">
        <v>0</v>
      </c>
      <c r="K55" s="335">
        <v>0</v>
      </c>
      <c r="L55" s="335">
        <v>0</v>
      </c>
      <c r="M55" s="335">
        <f>N55+O55+P55+Q55</f>
        <v>0</v>
      </c>
      <c r="N55" s="335">
        <v>0</v>
      </c>
      <c r="O55" s="335">
        <v>0</v>
      </c>
      <c r="P55" s="335">
        <v>0</v>
      </c>
      <c r="Q55" s="335">
        <v>0</v>
      </c>
    </row>
    <row r="56" spans="1:17" ht="11.25">
      <c r="A56" s="529"/>
      <c r="B56" s="386" t="s">
        <v>28</v>
      </c>
      <c r="C56" s="536">
        <v>312</v>
      </c>
      <c r="D56" s="539" t="s">
        <v>62</v>
      </c>
      <c r="E56" s="335">
        <f>SUM(F56,G56)</f>
        <v>0</v>
      </c>
      <c r="F56" s="335">
        <v>0</v>
      </c>
      <c r="G56" s="335">
        <v>0</v>
      </c>
      <c r="H56" s="530"/>
      <c r="I56" s="530"/>
      <c r="J56" s="530"/>
      <c r="K56" s="530"/>
      <c r="L56" s="530"/>
      <c r="M56" s="530"/>
      <c r="N56" s="530"/>
      <c r="O56" s="530"/>
      <c r="P56" s="530"/>
      <c r="Q56" s="530"/>
    </row>
    <row r="57" spans="1:17" ht="11.25">
      <c r="A57" s="529"/>
      <c r="B57" s="386" t="s">
        <v>8</v>
      </c>
      <c r="C57" s="537"/>
      <c r="D57" s="540"/>
      <c r="E57" s="335">
        <f>SUM(F57,G57)</f>
        <v>0</v>
      </c>
      <c r="F57" s="335">
        <v>0</v>
      </c>
      <c r="G57" s="335">
        <v>0</v>
      </c>
      <c r="H57" s="531"/>
      <c r="I57" s="531"/>
      <c r="J57" s="531"/>
      <c r="K57" s="531"/>
      <c r="L57" s="531"/>
      <c r="M57" s="531"/>
      <c r="N57" s="531"/>
      <c r="O57" s="531"/>
      <c r="P57" s="531"/>
      <c r="Q57" s="531"/>
    </row>
    <row r="58" spans="1:17" ht="11.25">
      <c r="A58" s="529"/>
      <c r="B58" s="386" t="s">
        <v>29</v>
      </c>
      <c r="C58" s="537"/>
      <c r="D58" s="540"/>
      <c r="E58" s="335">
        <f>SUM(F58,G58)</f>
        <v>392680</v>
      </c>
      <c r="F58" s="335">
        <v>98170</v>
      </c>
      <c r="G58" s="335">
        <v>294510</v>
      </c>
      <c r="H58" s="531"/>
      <c r="I58" s="531"/>
      <c r="J58" s="531"/>
      <c r="K58" s="531"/>
      <c r="L58" s="531"/>
      <c r="M58" s="531"/>
      <c r="N58" s="531"/>
      <c r="O58" s="531"/>
      <c r="P58" s="531"/>
      <c r="Q58" s="531"/>
    </row>
    <row r="59" spans="1:17" ht="11.25">
      <c r="A59" s="529"/>
      <c r="B59" s="386" t="s">
        <v>30</v>
      </c>
      <c r="C59" s="538"/>
      <c r="D59" s="541"/>
      <c r="E59" s="335">
        <f>SUM(F59,G59)</f>
        <v>500000</v>
      </c>
      <c r="F59" s="335">
        <v>125000</v>
      </c>
      <c r="G59" s="335">
        <v>375000</v>
      </c>
      <c r="H59" s="532"/>
      <c r="I59" s="532"/>
      <c r="J59" s="532"/>
      <c r="K59" s="532"/>
      <c r="L59" s="532"/>
      <c r="M59" s="532"/>
      <c r="N59" s="532"/>
      <c r="O59" s="532"/>
      <c r="P59" s="532"/>
      <c r="Q59" s="532"/>
    </row>
    <row r="60" spans="1:17" ht="12.75">
      <c r="A60" s="529" t="s">
        <v>48</v>
      </c>
      <c r="B60" s="386" t="s">
        <v>23</v>
      </c>
      <c r="C60" s="542" t="s">
        <v>39</v>
      </c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</row>
    <row r="61" spans="1:17" ht="12.75">
      <c r="A61" s="529"/>
      <c r="B61" s="386" t="s">
        <v>24</v>
      </c>
      <c r="C61" s="542" t="s">
        <v>119</v>
      </c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</row>
    <row r="62" spans="1:17" ht="12.75">
      <c r="A62" s="529"/>
      <c r="B62" s="386" t="s">
        <v>25</v>
      </c>
      <c r="C62" s="542" t="s">
        <v>337</v>
      </c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</row>
    <row r="63" spans="1:17" ht="12.75">
      <c r="A63" s="529"/>
      <c r="B63" s="386" t="s">
        <v>26</v>
      </c>
      <c r="C63" s="542" t="s">
        <v>338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</row>
    <row r="64" spans="1:17" ht="11.25">
      <c r="A64" s="529"/>
      <c r="B64" s="386" t="s">
        <v>27</v>
      </c>
      <c r="C64" s="334"/>
      <c r="D64" s="334"/>
      <c r="E64" s="335">
        <f>SUM(E65:E68)</f>
        <v>21000</v>
      </c>
      <c r="F64" s="335">
        <f>SUM(F65:F68)</f>
        <v>21000</v>
      </c>
      <c r="G64" s="335">
        <f>SUM(G65:G68)</f>
        <v>0</v>
      </c>
      <c r="H64" s="335">
        <f>SUM(I64,M64)</f>
        <v>0</v>
      </c>
      <c r="I64" s="335">
        <f>J64+K64+L64</f>
        <v>0</v>
      </c>
      <c r="J64" s="335">
        <v>0</v>
      </c>
      <c r="K64" s="335">
        <v>0</v>
      </c>
      <c r="L64" s="335">
        <v>0</v>
      </c>
      <c r="M64" s="335">
        <f>N64+O64+P64+Q64</f>
        <v>0</v>
      </c>
      <c r="N64" s="335">
        <v>0</v>
      </c>
      <c r="O64" s="335">
        <v>0</v>
      </c>
      <c r="P64" s="335">
        <v>0</v>
      </c>
      <c r="Q64" s="335">
        <v>0</v>
      </c>
    </row>
    <row r="65" spans="1:17" ht="11.25">
      <c r="A65" s="529"/>
      <c r="B65" s="386" t="s">
        <v>28</v>
      </c>
      <c r="C65" s="545">
        <v>171</v>
      </c>
      <c r="D65" s="546" t="s">
        <v>339</v>
      </c>
      <c r="E65" s="335">
        <f>SUM(F65,G65)</f>
        <v>0</v>
      </c>
      <c r="F65" s="335">
        <v>0</v>
      </c>
      <c r="G65" s="335">
        <v>0</v>
      </c>
      <c r="H65" s="544"/>
      <c r="I65" s="544"/>
      <c r="J65" s="544"/>
      <c r="K65" s="544"/>
      <c r="L65" s="544"/>
      <c r="M65" s="544"/>
      <c r="N65" s="544"/>
      <c r="O65" s="544"/>
      <c r="P65" s="544"/>
      <c r="Q65" s="544"/>
    </row>
    <row r="66" spans="1:17" ht="11.25">
      <c r="A66" s="529"/>
      <c r="B66" s="386" t="s">
        <v>8</v>
      </c>
      <c r="C66" s="545"/>
      <c r="D66" s="546"/>
      <c r="E66" s="335">
        <f>SUM(F66,G66)</f>
        <v>0</v>
      </c>
      <c r="F66" s="335">
        <v>0</v>
      </c>
      <c r="G66" s="335">
        <v>0</v>
      </c>
      <c r="H66" s="544"/>
      <c r="I66" s="544"/>
      <c r="J66" s="544"/>
      <c r="K66" s="544"/>
      <c r="L66" s="544"/>
      <c r="M66" s="544"/>
      <c r="N66" s="544"/>
      <c r="O66" s="544"/>
      <c r="P66" s="544"/>
      <c r="Q66" s="544"/>
    </row>
    <row r="67" spans="1:17" ht="11.25">
      <c r="A67" s="529"/>
      <c r="B67" s="386" t="s">
        <v>29</v>
      </c>
      <c r="C67" s="545"/>
      <c r="D67" s="546"/>
      <c r="E67" s="335">
        <f>SUM(F67,G67)</f>
        <v>21000</v>
      </c>
      <c r="F67" s="335">
        <v>21000</v>
      </c>
      <c r="G67" s="335">
        <v>0</v>
      </c>
      <c r="H67" s="544"/>
      <c r="I67" s="544"/>
      <c r="J67" s="544"/>
      <c r="K67" s="544"/>
      <c r="L67" s="544"/>
      <c r="M67" s="544"/>
      <c r="N67" s="544"/>
      <c r="O67" s="544"/>
      <c r="P67" s="544"/>
      <c r="Q67" s="544"/>
    </row>
    <row r="68" spans="1:17" ht="11.25">
      <c r="A68" s="529"/>
      <c r="B68" s="386" t="s">
        <v>30</v>
      </c>
      <c r="C68" s="545"/>
      <c r="D68" s="546"/>
      <c r="E68" s="335">
        <f>SUM(F68,G68)</f>
        <v>0</v>
      </c>
      <c r="F68" s="335">
        <v>0</v>
      </c>
      <c r="G68" s="335">
        <v>0</v>
      </c>
      <c r="H68" s="544"/>
      <c r="I68" s="544"/>
      <c r="J68" s="544"/>
      <c r="K68" s="544"/>
      <c r="L68" s="544"/>
      <c r="M68" s="544"/>
      <c r="N68" s="544"/>
      <c r="O68" s="544"/>
      <c r="P68" s="544"/>
      <c r="Q68" s="544"/>
    </row>
    <row r="69" spans="1:17" s="382" customFormat="1" ht="21.75" customHeight="1">
      <c r="A69" s="387">
        <v>2</v>
      </c>
      <c r="B69" s="385" t="s">
        <v>33</v>
      </c>
      <c r="C69" s="563" t="s">
        <v>21</v>
      </c>
      <c r="D69" s="563"/>
      <c r="E69" s="381">
        <f>SUM(E83,E110,E92,E101)</f>
        <v>2657696</v>
      </c>
      <c r="F69" s="381">
        <f aca="true" t="shared" si="1" ref="F69:Q69">SUM(F83,F110,F92,F101)</f>
        <v>770066</v>
      </c>
      <c r="G69" s="381">
        <f t="shared" si="1"/>
        <v>1436137</v>
      </c>
      <c r="H69" s="381">
        <f t="shared" si="1"/>
        <v>806576</v>
      </c>
      <c r="I69" s="381">
        <f t="shared" si="1"/>
        <v>163924</v>
      </c>
      <c r="J69" s="381">
        <f t="shared" si="1"/>
        <v>0</v>
      </c>
      <c r="K69" s="381">
        <f t="shared" si="1"/>
        <v>0</v>
      </c>
      <c r="L69" s="381">
        <f t="shared" si="1"/>
        <v>163924</v>
      </c>
      <c r="M69" s="381">
        <f t="shared" si="1"/>
        <v>642652</v>
      </c>
      <c r="N69" s="381">
        <f t="shared" si="1"/>
        <v>0</v>
      </c>
      <c r="O69" s="381">
        <f t="shared" si="1"/>
        <v>0</v>
      </c>
      <c r="P69" s="381">
        <f t="shared" si="1"/>
        <v>0</v>
      </c>
      <c r="Q69" s="381">
        <f t="shared" si="1"/>
        <v>642652</v>
      </c>
    </row>
    <row r="70" spans="1:17" ht="23.25" customHeight="1">
      <c r="A70" s="526" t="s">
        <v>34</v>
      </c>
      <c r="B70" s="386" t="s">
        <v>23</v>
      </c>
      <c r="C70" s="542" t="s">
        <v>39</v>
      </c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543"/>
      <c r="O70" s="543"/>
      <c r="P70" s="543"/>
      <c r="Q70" s="543"/>
    </row>
    <row r="71" spans="1:17" ht="24.75" customHeight="1">
      <c r="A71" s="527"/>
      <c r="B71" s="386" t="s">
        <v>24</v>
      </c>
      <c r="C71" s="542" t="s">
        <v>40</v>
      </c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</row>
    <row r="72" spans="1:17" ht="17.25" customHeight="1">
      <c r="A72" s="527"/>
      <c r="B72" s="386" t="s">
        <v>25</v>
      </c>
      <c r="C72" s="542" t="s">
        <v>41</v>
      </c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</row>
    <row r="73" spans="1:17" ht="18" customHeight="1">
      <c r="A73" s="527"/>
      <c r="B73" s="386" t="s">
        <v>26</v>
      </c>
      <c r="C73" s="533" t="s">
        <v>42</v>
      </c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5"/>
    </row>
    <row r="74" spans="1:17" ht="11.25">
      <c r="A74" s="527"/>
      <c r="B74" s="386" t="s">
        <v>27</v>
      </c>
      <c r="C74" s="334"/>
      <c r="D74" s="334"/>
      <c r="E74" s="335">
        <f>SUM(E75:E76)</f>
        <v>1381400</v>
      </c>
      <c r="F74" s="335">
        <f>SUM(F75:F76)</f>
        <v>442048</v>
      </c>
      <c r="G74" s="335">
        <f>SUM(G75:G76)</f>
        <v>939352</v>
      </c>
      <c r="H74" s="335">
        <f>SUM(I74,M74)</f>
        <v>1105120</v>
      </c>
      <c r="I74" s="335">
        <f>J74+K74+L74</f>
        <v>353639</v>
      </c>
      <c r="J74" s="335">
        <v>0</v>
      </c>
      <c r="K74" s="335">
        <v>0</v>
      </c>
      <c r="L74" s="335">
        <v>353639</v>
      </c>
      <c r="M74" s="335">
        <f>N74+O74+P74+Q74</f>
        <v>751481</v>
      </c>
      <c r="N74" s="335">
        <v>0</v>
      </c>
      <c r="O74" s="335">
        <v>0</v>
      </c>
      <c r="P74" s="335">
        <v>0</v>
      </c>
      <c r="Q74" s="335">
        <v>751481</v>
      </c>
    </row>
    <row r="75" spans="1:17" ht="11.25">
      <c r="A75" s="527"/>
      <c r="B75" s="386" t="s">
        <v>28</v>
      </c>
      <c r="C75" s="536">
        <v>23</v>
      </c>
      <c r="D75" s="539" t="s">
        <v>43</v>
      </c>
      <c r="E75" s="335">
        <f>SUM(F75,G75)</f>
        <v>276280</v>
      </c>
      <c r="F75" s="335">
        <v>88408</v>
      </c>
      <c r="G75" s="335">
        <v>187872</v>
      </c>
      <c r="H75" s="530"/>
      <c r="I75" s="530"/>
      <c r="J75" s="530"/>
      <c r="K75" s="530"/>
      <c r="L75" s="530"/>
      <c r="M75" s="530"/>
      <c r="N75" s="530"/>
      <c r="O75" s="530"/>
      <c r="P75" s="530"/>
      <c r="Q75" s="530"/>
    </row>
    <row r="76" spans="1:17" ht="11.25">
      <c r="A76" s="527"/>
      <c r="B76" s="386" t="s">
        <v>8</v>
      </c>
      <c r="C76" s="537"/>
      <c r="D76" s="540"/>
      <c r="E76" s="335">
        <f>SUM(F76,G76)</f>
        <v>1105120</v>
      </c>
      <c r="F76" s="335">
        <v>353640</v>
      </c>
      <c r="G76" s="335">
        <v>751480</v>
      </c>
      <c r="H76" s="531"/>
      <c r="I76" s="531"/>
      <c r="J76" s="531"/>
      <c r="K76" s="531"/>
      <c r="L76" s="531"/>
      <c r="M76" s="531"/>
      <c r="N76" s="531"/>
      <c r="O76" s="531"/>
      <c r="P76" s="531"/>
      <c r="Q76" s="531"/>
    </row>
    <row r="77" spans="1:17" ht="11.25">
      <c r="A77" s="527"/>
      <c r="B77" s="386" t="s">
        <v>29</v>
      </c>
      <c r="C77" s="537"/>
      <c r="D77" s="540"/>
      <c r="E77" s="335">
        <f>SUM(F77,G77)</f>
        <v>0</v>
      </c>
      <c r="F77" s="335"/>
      <c r="G77" s="335"/>
      <c r="H77" s="531"/>
      <c r="I77" s="531"/>
      <c r="J77" s="531"/>
      <c r="K77" s="531"/>
      <c r="L77" s="531"/>
      <c r="M77" s="531"/>
      <c r="N77" s="531"/>
      <c r="O77" s="531"/>
      <c r="P77" s="531"/>
      <c r="Q77" s="531"/>
    </row>
    <row r="78" spans="1:17" ht="15" customHeight="1">
      <c r="A78" s="528"/>
      <c r="B78" s="386" t="s">
        <v>30</v>
      </c>
      <c r="C78" s="538"/>
      <c r="D78" s="541"/>
      <c r="E78" s="335">
        <f>SUM(F78,G78)</f>
        <v>0</v>
      </c>
      <c r="F78" s="335"/>
      <c r="G78" s="335"/>
      <c r="H78" s="532"/>
      <c r="I78" s="532"/>
      <c r="J78" s="532"/>
      <c r="K78" s="532"/>
      <c r="L78" s="532"/>
      <c r="M78" s="532"/>
      <c r="N78" s="532"/>
      <c r="O78" s="532"/>
      <c r="P78" s="532"/>
      <c r="Q78" s="532"/>
    </row>
    <row r="79" spans="1:17" ht="15" customHeight="1">
      <c r="A79" s="526" t="s">
        <v>35</v>
      </c>
      <c r="B79" s="386" t="s">
        <v>23</v>
      </c>
      <c r="C79" s="542" t="s">
        <v>39</v>
      </c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</row>
    <row r="80" spans="1:17" ht="13.5" customHeight="1">
      <c r="A80" s="527"/>
      <c r="B80" s="386" t="s">
        <v>24</v>
      </c>
      <c r="C80" s="542" t="s">
        <v>40</v>
      </c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</row>
    <row r="81" spans="1:17" ht="12.75" customHeight="1">
      <c r="A81" s="527"/>
      <c r="B81" s="386" t="s">
        <v>25</v>
      </c>
      <c r="C81" s="542" t="s">
        <v>41</v>
      </c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</row>
    <row r="82" spans="1:17" ht="12.75" customHeight="1">
      <c r="A82" s="527"/>
      <c r="B82" s="386" t="s">
        <v>26</v>
      </c>
      <c r="C82" s="533" t="s">
        <v>304</v>
      </c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5"/>
    </row>
    <row r="83" spans="1:17" ht="11.25">
      <c r="A83" s="527"/>
      <c r="B83" s="386" t="s">
        <v>27</v>
      </c>
      <c r="C83" s="334"/>
      <c r="D83" s="334"/>
      <c r="E83" s="335">
        <f>SUM(E85:E86)</f>
        <v>805500</v>
      </c>
      <c r="F83" s="335">
        <f>SUM(F85:F86)</f>
        <v>257760</v>
      </c>
      <c r="G83" s="335">
        <f>SUM(G85:G86)</f>
        <v>547740</v>
      </c>
      <c r="H83" s="335">
        <f>SUM(I83,M83)</f>
        <v>318000</v>
      </c>
      <c r="I83" s="335">
        <f>J83+K83+L83</f>
        <v>101760</v>
      </c>
      <c r="J83" s="335">
        <v>0</v>
      </c>
      <c r="K83" s="335">
        <v>0</v>
      </c>
      <c r="L83" s="335">
        <v>101760</v>
      </c>
      <c r="M83" s="335">
        <f>N83+O83+P83+Q83</f>
        <v>216240</v>
      </c>
      <c r="N83" s="335">
        <v>0</v>
      </c>
      <c r="O83" s="335">
        <v>0</v>
      </c>
      <c r="P83" s="335">
        <v>0</v>
      </c>
      <c r="Q83" s="335">
        <v>216240</v>
      </c>
    </row>
    <row r="84" spans="1:17" ht="11.25">
      <c r="A84" s="527"/>
      <c r="B84" s="386" t="s">
        <v>28</v>
      </c>
      <c r="C84" s="536">
        <v>23</v>
      </c>
      <c r="D84" s="539" t="s">
        <v>43</v>
      </c>
      <c r="E84" s="335">
        <v>0</v>
      </c>
      <c r="F84" s="335">
        <v>0</v>
      </c>
      <c r="G84" s="335">
        <v>0</v>
      </c>
      <c r="H84" s="530"/>
      <c r="I84" s="530"/>
      <c r="J84" s="530"/>
      <c r="K84" s="530"/>
      <c r="L84" s="530"/>
      <c r="M84" s="530"/>
      <c r="N84" s="530"/>
      <c r="O84" s="530"/>
      <c r="P84" s="530"/>
      <c r="Q84" s="530"/>
    </row>
    <row r="85" spans="1:17" ht="11.25">
      <c r="A85" s="527"/>
      <c r="B85" s="386" t="s">
        <v>8</v>
      </c>
      <c r="C85" s="537"/>
      <c r="D85" s="540"/>
      <c r="E85" s="335">
        <f>SUM(F85,G85)</f>
        <v>318000</v>
      </c>
      <c r="F85" s="335">
        <v>101760</v>
      </c>
      <c r="G85" s="335">
        <v>216240</v>
      </c>
      <c r="H85" s="531"/>
      <c r="I85" s="531"/>
      <c r="J85" s="531"/>
      <c r="K85" s="531"/>
      <c r="L85" s="531"/>
      <c r="M85" s="531"/>
      <c r="N85" s="531"/>
      <c r="O85" s="531"/>
      <c r="P85" s="531"/>
      <c r="Q85" s="531"/>
    </row>
    <row r="86" spans="1:17" ht="11.25">
      <c r="A86" s="527"/>
      <c r="B86" s="386" t="s">
        <v>29</v>
      </c>
      <c r="C86" s="537"/>
      <c r="D86" s="540"/>
      <c r="E86" s="335">
        <f>SUM(F86,G86)</f>
        <v>487500</v>
      </c>
      <c r="F86" s="335">
        <v>156000</v>
      </c>
      <c r="G86" s="335">
        <v>331500</v>
      </c>
      <c r="H86" s="531"/>
      <c r="I86" s="531"/>
      <c r="J86" s="531"/>
      <c r="K86" s="531"/>
      <c r="L86" s="531"/>
      <c r="M86" s="531"/>
      <c r="N86" s="531"/>
      <c r="O86" s="531"/>
      <c r="P86" s="531"/>
      <c r="Q86" s="531"/>
    </row>
    <row r="87" spans="1:17" ht="7.5" customHeight="1">
      <c r="A87" s="528"/>
      <c r="B87" s="386" t="s">
        <v>30</v>
      </c>
      <c r="C87" s="538"/>
      <c r="D87" s="541"/>
      <c r="E87" s="335">
        <f>SUM(F87,G87)</f>
        <v>0</v>
      </c>
      <c r="F87" s="335"/>
      <c r="G87" s="335"/>
      <c r="H87" s="532"/>
      <c r="I87" s="532"/>
      <c r="J87" s="532"/>
      <c r="K87" s="532"/>
      <c r="L87" s="532"/>
      <c r="M87" s="532"/>
      <c r="N87" s="532"/>
      <c r="O87" s="532"/>
      <c r="P87" s="532"/>
      <c r="Q87" s="532"/>
    </row>
    <row r="88" spans="1:17" ht="12.75">
      <c r="A88" s="529" t="s">
        <v>333</v>
      </c>
      <c r="B88" s="386" t="s">
        <v>23</v>
      </c>
      <c r="C88" s="533" t="s">
        <v>39</v>
      </c>
      <c r="D88" s="534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5"/>
    </row>
    <row r="89" spans="1:17" ht="12.75">
      <c r="A89" s="529"/>
      <c r="B89" s="386" t="s">
        <v>24</v>
      </c>
      <c r="C89" s="533" t="s">
        <v>40</v>
      </c>
      <c r="D89" s="534"/>
      <c r="E89" s="534"/>
      <c r="F89" s="534"/>
      <c r="G89" s="534"/>
      <c r="H89" s="534"/>
      <c r="I89" s="534"/>
      <c r="J89" s="534"/>
      <c r="K89" s="534"/>
      <c r="L89" s="534"/>
      <c r="M89" s="534"/>
      <c r="N89" s="534"/>
      <c r="O89" s="534"/>
      <c r="P89" s="534"/>
      <c r="Q89" s="535"/>
    </row>
    <row r="90" spans="1:17" ht="12.75">
      <c r="A90" s="529"/>
      <c r="B90" s="386" t="s">
        <v>25</v>
      </c>
      <c r="C90" s="533" t="s">
        <v>41</v>
      </c>
      <c r="D90" s="534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5"/>
    </row>
    <row r="91" spans="1:17" ht="12.75">
      <c r="A91" s="529"/>
      <c r="B91" s="386" t="s">
        <v>26</v>
      </c>
      <c r="C91" s="533" t="s">
        <v>44</v>
      </c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5"/>
    </row>
    <row r="92" spans="1:17" ht="11.25">
      <c r="A92" s="529"/>
      <c r="B92" s="386" t="s">
        <v>27</v>
      </c>
      <c r="C92" s="334"/>
      <c r="D92" s="334"/>
      <c r="E92" s="335">
        <f>SUM(E93:E94)</f>
        <v>160728</v>
      </c>
      <c r="F92" s="335">
        <f>SUM(F93:F94)</f>
        <v>43931</v>
      </c>
      <c r="G92" s="335">
        <f>SUM(G93:G94)</f>
        <v>116797</v>
      </c>
      <c r="H92" s="335">
        <f>SUM(I92,M92)</f>
        <v>129615</v>
      </c>
      <c r="I92" s="335">
        <f>J92+K92+L92</f>
        <v>36153</v>
      </c>
      <c r="J92" s="335"/>
      <c r="K92" s="335"/>
      <c r="L92" s="335">
        <v>36153</v>
      </c>
      <c r="M92" s="335">
        <f>N92+O92+P92+Q92</f>
        <v>93462</v>
      </c>
      <c r="N92" s="335"/>
      <c r="O92" s="335"/>
      <c r="P92" s="335"/>
      <c r="Q92" s="335">
        <v>93462</v>
      </c>
    </row>
    <row r="93" spans="1:17" ht="11.25">
      <c r="A93" s="529"/>
      <c r="B93" s="386" t="s">
        <v>28</v>
      </c>
      <c r="C93" s="536">
        <v>23</v>
      </c>
      <c r="D93" s="539" t="s">
        <v>45</v>
      </c>
      <c r="E93" s="335">
        <f>SUM(F93,G93)</f>
        <v>31113</v>
      </c>
      <c r="F93" s="335">
        <v>7778</v>
      </c>
      <c r="G93" s="335">
        <v>23335</v>
      </c>
      <c r="H93" s="530"/>
      <c r="I93" s="530"/>
      <c r="J93" s="530"/>
      <c r="K93" s="530"/>
      <c r="L93" s="530"/>
      <c r="M93" s="530"/>
      <c r="N93" s="530"/>
      <c r="O93" s="530"/>
      <c r="P93" s="530"/>
      <c r="Q93" s="530"/>
    </row>
    <row r="94" spans="1:17" ht="11.25">
      <c r="A94" s="529"/>
      <c r="B94" s="386" t="s">
        <v>8</v>
      </c>
      <c r="C94" s="537"/>
      <c r="D94" s="540"/>
      <c r="E94" s="335">
        <f>SUM(F94,G94)</f>
        <v>129615</v>
      </c>
      <c r="F94" s="335">
        <v>36153</v>
      </c>
      <c r="G94" s="335">
        <v>93462</v>
      </c>
      <c r="H94" s="531"/>
      <c r="I94" s="531"/>
      <c r="J94" s="531"/>
      <c r="K94" s="531"/>
      <c r="L94" s="531"/>
      <c r="M94" s="531"/>
      <c r="N94" s="531"/>
      <c r="O94" s="531"/>
      <c r="P94" s="531"/>
      <c r="Q94" s="531"/>
    </row>
    <row r="95" spans="1:17" ht="10.5" customHeight="1">
      <c r="A95" s="529"/>
      <c r="B95" s="386" t="s">
        <v>29</v>
      </c>
      <c r="C95" s="537"/>
      <c r="D95" s="540"/>
      <c r="E95" s="335">
        <f>SUM(F95,G95)</f>
        <v>0</v>
      </c>
      <c r="F95" s="335"/>
      <c r="G95" s="335"/>
      <c r="H95" s="531"/>
      <c r="I95" s="531"/>
      <c r="J95" s="531"/>
      <c r="K95" s="531"/>
      <c r="L95" s="531"/>
      <c r="M95" s="531"/>
      <c r="N95" s="531"/>
      <c r="O95" s="531"/>
      <c r="P95" s="531"/>
      <c r="Q95" s="531"/>
    </row>
    <row r="96" spans="1:17" ht="9" customHeight="1">
      <c r="A96" s="529"/>
      <c r="B96" s="386" t="s">
        <v>30</v>
      </c>
      <c r="C96" s="538"/>
      <c r="D96" s="541"/>
      <c r="E96" s="335">
        <f>SUM(F96,G96)</f>
        <v>0</v>
      </c>
      <c r="F96" s="335"/>
      <c r="G96" s="335"/>
      <c r="H96" s="532"/>
      <c r="I96" s="532"/>
      <c r="J96" s="532"/>
      <c r="K96" s="532"/>
      <c r="L96" s="532"/>
      <c r="M96" s="532"/>
      <c r="N96" s="532"/>
      <c r="O96" s="532"/>
      <c r="P96" s="532"/>
      <c r="Q96" s="532"/>
    </row>
    <row r="97" spans="1:17" ht="12" customHeight="1">
      <c r="A97" s="529" t="s">
        <v>367</v>
      </c>
      <c r="B97" s="386" t="s">
        <v>23</v>
      </c>
      <c r="C97" s="533" t="s">
        <v>39</v>
      </c>
      <c r="D97" s="534"/>
      <c r="E97" s="534"/>
      <c r="F97" s="534"/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5"/>
    </row>
    <row r="98" spans="1:17" ht="12.75">
      <c r="A98" s="529"/>
      <c r="B98" s="386" t="s">
        <v>24</v>
      </c>
      <c r="C98" s="533" t="s">
        <v>40</v>
      </c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5"/>
    </row>
    <row r="99" spans="1:17" ht="12.75">
      <c r="A99" s="529"/>
      <c r="B99" s="386" t="s">
        <v>25</v>
      </c>
      <c r="C99" s="533" t="s">
        <v>41</v>
      </c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5"/>
    </row>
    <row r="100" spans="1:17" ht="12.75">
      <c r="A100" s="529"/>
      <c r="B100" s="386" t="s">
        <v>26</v>
      </c>
      <c r="C100" s="533" t="s">
        <v>336</v>
      </c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5"/>
    </row>
    <row r="101" spans="1:17" ht="11.25">
      <c r="A101" s="529"/>
      <c r="B101" s="386" t="s">
        <v>27</v>
      </c>
      <c r="C101" s="334"/>
      <c r="D101" s="334"/>
      <c r="E101" s="335">
        <f>SUM(E103:E104)</f>
        <v>678282</v>
      </c>
      <c r="F101" s="335">
        <f>SUM(F103:F104)</f>
        <v>205180</v>
      </c>
      <c r="G101" s="335">
        <f>SUM(G102:G103)</f>
        <v>21609</v>
      </c>
      <c r="H101" s="335">
        <f>SUM(I101,M101)</f>
        <v>28812</v>
      </c>
      <c r="I101" s="335">
        <f>J101+K101+L101</f>
        <v>7203</v>
      </c>
      <c r="J101" s="335"/>
      <c r="K101" s="335"/>
      <c r="L101" s="335">
        <v>7203</v>
      </c>
      <c r="M101" s="335">
        <f>N101+O101+P101+Q101</f>
        <v>21609</v>
      </c>
      <c r="N101" s="335"/>
      <c r="O101" s="335"/>
      <c r="P101" s="335"/>
      <c r="Q101" s="335">
        <v>21609</v>
      </c>
    </row>
    <row r="102" spans="1:17" ht="11.25">
      <c r="A102" s="529"/>
      <c r="B102" s="386" t="s">
        <v>28</v>
      </c>
      <c r="C102" s="536">
        <v>23</v>
      </c>
      <c r="D102" s="539" t="s">
        <v>45</v>
      </c>
      <c r="E102" s="335"/>
      <c r="F102" s="335"/>
      <c r="G102" s="335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</row>
    <row r="103" spans="1:17" ht="11.25">
      <c r="A103" s="529"/>
      <c r="B103" s="386" t="s">
        <v>8</v>
      </c>
      <c r="C103" s="537"/>
      <c r="D103" s="540"/>
      <c r="E103" s="335">
        <f>SUM(F103,G103)</f>
        <v>28812</v>
      </c>
      <c r="F103" s="335">
        <v>7203</v>
      </c>
      <c r="G103" s="335">
        <v>21609</v>
      </c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</row>
    <row r="104" spans="1:17" ht="11.25">
      <c r="A104" s="529"/>
      <c r="B104" s="386" t="s">
        <v>29</v>
      </c>
      <c r="C104" s="537"/>
      <c r="D104" s="540"/>
      <c r="E104" s="335">
        <f>SUM(F104,G104)</f>
        <v>649470</v>
      </c>
      <c r="F104" s="335">
        <v>197977</v>
      </c>
      <c r="G104" s="335">
        <v>451493</v>
      </c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</row>
    <row r="105" spans="1:17" ht="8.25" customHeight="1">
      <c r="A105" s="529"/>
      <c r="B105" s="386" t="s">
        <v>30</v>
      </c>
      <c r="C105" s="538"/>
      <c r="D105" s="541"/>
      <c r="E105" s="335">
        <f>SUM(F105,G105)</f>
        <v>0</v>
      </c>
      <c r="F105" s="335"/>
      <c r="G105" s="335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</row>
    <row r="106" spans="1:17" ht="10.5" customHeight="1">
      <c r="A106" s="529" t="s">
        <v>233</v>
      </c>
      <c r="B106" s="386" t="s">
        <v>23</v>
      </c>
      <c r="C106" s="550" t="s">
        <v>372</v>
      </c>
      <c r="D106" s="551"/>
      <c r="E106" s="551"/>
      <c r="F106" s="551"/>
      <c r="G106" s="551"/>
      <c r="H106" s="551"/>
      <c r="I106" s="551"/>
      <c r="J106" s="551"/>
      <c r="K106" s="551"/>
      <c r="L106" s="551"/>
      <c r="M106" s="551"/>
      <c r="N106" s="551"/>
      <c r="O106" s="551"/>
      <c r="P106" s="551"/>
      <c r="Q106" s="552"/>
    </row>
    <row r="107" spans="1:17" ht="12.75">
      <c r="A107" s="529"/>
      <c r="B107" s="386" t="s">
        <v>24</v>
      </c>
      <c r="C107" s="550" t="s">
        <v>369</v>
      </c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2"/>
    </row>
    <row r="108" spans="1:17" ht="12.75">
      <c r="A108" s="529"/>
      <c r="B108" s="386" t="s">
        <v>25</v>
      </c>
      <c r="C108" s="550" t="s">
        <v>370</v>
      </c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2"/>
    </row>
    <row r="109" spans="1:17" ht="12.75">
      <c r="A109" s="529"/>
      <c r="B109" s="386" t="s">
        <v>26</v>
      </c>
      <c r="C109" s="550" t="s">
        <v>371</v>
      </c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2"/>
    </row>
    <row r="110" spans="1:17" ht="11.25">
      <c r="A110" s="529"/>
      <c r="B110" s="386" t="s">
        <v>27</v>
      </c>
      <c r="C110" s="386"/>
      <c r="D110" s="386"/>
      <c r="E110" s="424">
        <f>SUM(E112:E113)</f>
        <v>1013186</v>
      </c>
      <c r="F110" s="424">
        <f>SUM(F111:F114)</f>
        <v>263195</v>
      </c>
      <c r="G110" s="424">
        <f>SUM(G111:G114)</f>
        <v>749991</v>
      </c>
      <c r="H110" s="424">
        <f>SUM(I110,M110)</f>
        <v>330149</v>
      </c>
      <c r="I110" s="424">
        <f>J110+K110+L110</f>
        <v>18808</v>
      </c>
      <c r="J110" s="424">
        <v>0</v>
      </c>
      <c r="K110" s="424">
        <v>0</v>
      </c>
      <c r="L110" s="424">
        <f>17994+3000-2186</f>
        <v>18808</v>
      </c>
      <c r="M110" s="424">
        <f>N110+O110+P110+Q110</f>
        <v>311341</v>
      </c>
      <c r="N110" s="424">
        <v>0</v>
      </c>
      <c r="O110" s="424">
        <v>0</v>
      </c>
      <c r="P110" s="424">
        <v>0</v>
      </c>
      <c r="Q110" s="424">
        <v>311341</v>
      </c>
    </row>
    <row r="111" spans="1:17" ht="11.25">
      <c r="A111" s="529"/>
      <c r="B111" s="386" t="s">
        <v>28</v>
      </c>
      <c r="C111" s="526">
        <v>22</v>
      </c>
      <c r="D111" s="554" t="s">
        <v>368</v>
      </c>
      <c r="E111" s="424">
        <v>0</v>
      </c>
      <c r="F111" s="424">
        <v>0</v>
      </c>
      <c r="G111" s="424">
        <v>0</v>
      </c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</row>
    <row r="112" spans="1:17" ht="11.25">
      <c r="A112" s="529"/>
      <c r="B112" s="386" t="s">
        <v>8</v>
      </c>
      <c r="C112" s="527"/>
      <c r="D112" s="555"/>
      <c r="E112" s="424">
        <f>SUM(F112,G112)</f>
        <v>330149</v>
      </c>
      <c r="F112" s="424">
        <f>SUM(I110)</f>
        <v>18808</v>
      </c>
      <c r="G112" s="424">
        <f>SUM(M110)</f>
        <v>311341</v>
      </c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</row>
    <row r="113" spans="1:17" ht="11.25">
      <c r="A113" s="529"/>
      <c r="B113" s="386" t="s">
        <v>29</v>
      </c>
      <c r="C113" s="527"/>
      <c r="D113" s="555"/>
      <c r="E113" s="424">
        <f>SUM(F113,G113)</f>
        <v>683037</v>
      </c>
      <c r="F113" s="424">
        <v>244387</v>
      </c>
      <c r="G113" s="424">
        <v>438650</v>
      </c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</row>
    <row r="114" spans="1:17" ht="9" customHeight="1">
      <c r="A114" s="529"/>
      <c r="B114" s="386" t="s">
        <v>30</v>
      </c>
      <c r="C114" s="528"/>
      <c r="D114" s="556"/>
      <c r="E114" s="424">
        <f>SUM(F114,G114)</f>
        <v>0</v>
      </c>
      <c r="F114" s="424"/>
      <c r="G114" s="424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</row>
    <row r="115" spans="1:17" ht="11.25">
      <c r="A115" s="557" t="s">
        <v>36</v>
      </c>
      <c r="B115" s="557"/>
      <c r="C115" s="558" t="s">
        <v>21</v>
      </c>
      <c r="D115" s="559"/>
      <c r="E115" s="381">
        <f aca="true" t="shared" si="2" ref="E115:Q115">SUM(E69,E14)</f>
        <v>6736981</v>
      </c>
      <c r="F115" s="381">
        <f t="shared" si="2"/>
        <v>1890882</v>
      </c>
      <c r="G115" s="381">
        <f t="shared" si="2"/>
        <v>4394606</v>
      </c>
      <c r="H115" s="381">
        <f t="shared" si="2"/>
        <v>916576</v>
      </c>
      <c r="I115" s="381">
        <f t="shared" si="2"/>
        <v>273924</v>
      </c>
      <c r="J115" s="381">
        <f t="shared" si="2"/>
        <v>110000</v>
      </c>
      <c r="K115" s="381">
        <f t="shared" si="2"/>
        <v>0</v>
      </c>
      <c r="L115" s="381">
        <f t="shared" si="2"/>
        <v>163924</v>
      </c>
      <c r="M115" s="381">
        <f t="shared" si="2"/>
        <v>642652</v>
      </c>
      <c r="N115" s="381">
        <f t="shared" si="2"/>
        <v>0</v>
      </c>
      <c r="O115" s="381">
        <f t="shared" si="2"/>
        <v>0</v>
      </c>
      <c r="P115" s="381">
        <f t="shared" si="2"/>
        <v>0</v>
      </c>
      <c r="Q115" s="381">
        <f t="shared" si="2"/>
        <v>642652</v>
      </c>
    </row>
    <row r="116" spans="1:10" ht="11.25">
      <c r="A116" s="553" t="s">
        <v>37</v>
      </c>
      <c r="B116" s="553"/>
      <c r="C116" s="553"/>
      <c r="D116" s="553"/>
      <c r="E116" s="553"/>
      <c r="F116" s="553"/>
      <c r="G116" s="553"/>
      <c r="H116" s="553"/>
      <c r="I116" s="553"/>
      <c r="J116" s="553"/>
    </row>
    <row r="117" ht="11.25">
      <c r="A117" s="331" t="s">
        <v>38</v>
      </c>
    </row>
  </sheetData>
  <mergeCells count="211">
    <mergeCell ref="N75:N78"/>
    <mergeCell ref="O75:O78"/>
    <mergeCell ref="P75:P78"/>
    <mergeCell ref="Q75:Q78"/>
    <mergeCell ref="C72:Q72"/>
    <mergeCell ref="C73:Q73"/>
    <mergeCell ref="C75:C78"/>
    <mergeCell ref="D75:D78"/>
    <mergeCell ref="H75:H78"/>
    <mergeCell ref="I75:I78"/>
    <mergeCell ref="J75:J78"/>
    <mergeCell ref="K75:K78"/>
    <mergeCell ref="L75:L78"/>
    <mergeCell ref="M75:M78"/>
    <mergeCell ref="O102:O105"/>
    <mergeCell ref="P102:P105"/>
    <mergeCell ref="Q102:Q105"/>
    <mergeCell ref="K102:K105"/>
    <mergeCell ref="L102:L105"/>
    <mergeCell ref="M102:M105"/>
    <mergeCell ref="N102:N105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J102:J105"/>
    <mergeCell ref="J56:J59"/>
    <mergeCell ref="O56:O59"/>
    <mergeCell ref="P56:P59"/>
    <mergeCell ref="Q56:Q59"/>
    <mergeCell ref="K56:K59"/>
    <mergeCell ref="L56:L59"/>
    <mergeCell ref="M56:M59"/>
    <mergeCell ref="N56:N59"/>
    <mergeCell ref="C56:C59"/>
    <mergeCell ref="D56:D59"/>
    <mergeCell ref="H56:H59"/>
    <mergeCell ref="I56:I59"/>
    <mergeCell ref="C51:Q51"/>
    <mergeCell ref="C52:Q52"/>
    <mergeCell ref="C53:Q53"/>
    <mergeCell ref="C54:Q54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M20:M23"/>
    <mergeCell ref="A15:A23"/>
    <mergeCell ref="C20:C23"/>
    <mergeCell ref="D20:D23"/>
    <mergeCell ref="H20:H23"/>
    <mergeCell ref="C15:Q15"/>
    <mergeCell ref="C16:Q16"/>
    <mergeCell ref="C17:Q17"/>
    <mergeCell ref="C18:Q18"/>
    <mergeCell ref="H38:H41"/>
    <mergeCell ref="O20:O23"/>
    <mergeCell ref="P20:P23"/>
    <mergeCell ref="Q20:Q23"/>
    <mergeCell ref="I20:I23"/>
    <mergeCell ref="Q38:Q41"/>
    <mergeCell ref="C34:Q34"/>
    <mergeCell ref="C35:Q35"/>
    <mergeCell ref="P29:P32"/>
    <mergeCell ref="Q29:Q32"/>
    <mergeCell ref="C60:Q60"/>
    <mergeCell ref="C61:Q61"/>
    <mergeCell ref="C69:D69"/>
    <mergeCell ref="C84:C87"/>
    <mergeCell ref="D84:D87"/>
    <mergeCell ref="O84:O87"/>
    <mergeCell ref="C79:Q79"/>
    <mergeCell ref="C80:Q80"/>
    <mergeCell ref="C70:Q70"/>
    <mergeCell ref="C71:Q71"/>
    <mergeCell ref="C38:C41"/>
    <mergeCell ref="D38:D41"/>
    <mergeCell ref="P84:P87"/>
    <mergeCell ref="Q84:Q87"/>
    <mergeCell ref="C42:Q42"/>
    <mergeCell ref="C43:Q43"/>
    <mergeCell ref="C44:Q44"/>
    <mergeCell ref="C45:Q45"/>
    <mergeCell ref="I84:I87"/>
    <mergeCell ref="C81:Q81"/>
    <mergeCell ref="I29:I32"/>
    <mergeCell ref="C33:Q33"/>
    <mergeCell ref="J20:J23"/>
    <mergeCell ref="K20:K23"/>
    <mergeCell ref="L20:L23"/>
    <mergeCell ref="O29:O32"/>
    <mergeCell ref="N20:N23"/>
    <mergeCell ref="J29:J32"/>
    <mergeCell ref="L29:L32"/>
    <mergeCell ref="K29:K32"/>
    <mergeCell ref="C82:Q82"/>
    <mergeCell ref="N111:N114"/>
    <mergeCell ref="A115:B115"/>
    <mergeCell ref="C115:D115"/>
    <mergeCell ref="H111:H114"/>
    <mergeCell ref="I111:I114"/>
    <mergeCell ref="O111:O114"/>
    <mergeCell ref="C106:Q106"/>
    <mergeCell ref="K84:K87"/>
    <mergeCell ref="L84:L87"/>
    <mergeCell ref="A116:J116"/>
    <mergeCell ref="A106:A114"/>
    <mergeCell ref="C107:Q107"/>
    <mergeCell ref="C108:Q108"/>
    <mergeCell ref="J111:J114"/>
    <mergeCell ref="K111:K114"/>
    <mergeCell ref="L111:L114"/>
    <mergeCell ref="M111:M114"/>
    <mergeCell ref="C111:C114"/>
    <mergeCell ref="D111:D114"/>
    <mergeCell ref="A24:A32"/>
    <mergeCell ref="C29:C32"/>
    <mergeCell ref="D29:D32"/>
    <mergeCell ref="H29:H32"/>
    <mergeCell ref="C24:Q24"/>
    <mergeCell ref="C25:Q25"/>
    <mergeCell ref="C26:Q26"/>
    <mergeCell ref="C27:Q27"/>
    <mergeCell ref="M29:M32"/>
    <mergeCell ref="N29:N32"/>
    <mergeCell ref="M84:M87"/>
    <mergeCell ref="N84:N87"/>
    <mergeCell ref="H84:H87"/>
    <mergeCell ref="J84:J87"/>
    <mergeCell ref="P111:P114"/>
    <mergeCell ref="Q111:Q114"/>
    <mergeCell ref="C109:Q109"/>
    <mergeCell ref="C36:Q36"/>
    <mergeCell ref="I38:I41"/>
    <mergeCell ref="J38:J41"/>
    <mergeCell ref="K38:K41"/>
    <mergeCell ref="L38:L41"/>
    <mergeCell ref="I47:I50"/>
    <mergeCell ref="J47:J50"/>
    <mergeCell ref="K47:K50"/>
    <mergeCell ref="L47:L50"/>
    <mergeCell ref="C47:C50"/>
    <mergeCell ref="D47:D50"/>
    <mergeCell ref="H47:H50"/>
    <mergeCell ref="P47:P50"/>
    <mergeCell ref="M38:M41"/>
    <mergeCell ref="N38:N41"/>
    <mergeCell ref="O38:O41"/>
    <mergeCell ref="P38:P41"/>
    <mergeCell ref="N47:N50"/>
    <mergeCell ref="O47:O50"/>
    <mergeCell ref="Q47:Q50"/>
    <mergeCell ref="A60:A68"/>
    <mergeCell ref="C65:C68"/>
    <mergeCell ref="D65:D68"/>
    <mergeCell ref="H65:H68"/>
    <mergeCell ref="I65:I68"/>
    <mergeCell ref="J65:J68"/>
    <mergeCell ref="K65:K68"/>
    <mergeCell ref="P65:P68"/>
    <mergeCell ref="M47:M50"/>
    <mergeCell ref="C62:Q62"/>
    <mergeCell ref="C63:Q63"/>
    <mergeCell ref="Q65:Q68"/>
    <mergeCell ref="L65:L68"/>
    <mergeCell ref="M65:M68"/>
    <mergeCell ref="N65:N68"/>
    <mergeCell ref="O65:O68"/>
    <mergeCell ref="L93:L96"/>
    <mergeCell ref="M93:M96"/>
    <mergeCell ref="N93:N96"/>
    <mergeCell ref="D93:D96"/>
    <mergeCell ref="H93:H96"/>
    <mergeCell ref="I93:I96"/>
    <mergeCell ref="J93:J96"/>
    <mergeCell ref="O93:O96"/>
    <mergeCell ref="P93:P96"/>
    <mergeCell ref="A88:A96"/>
    <mergeCell ref="C88:Q88"/>
    <mergeCell ref="C89:Q89"/>
    <mergeCell ref="C90:Q90"/>
    <mergeCell ref="C91:Q91"/>
    <mergeCell ref="C93:C96"/>
    <mergeCell ref="Q93:Q96"/>
    <mergeCell ref="K93:K96"/>
    <mergeCell ref="A33:A41"/>
    <mergeCell ref="A42:A44"/>
    <mergeCell ref="A70:A78"/>
    <mergeCell ref="A79:A87"/>
    <mergeCell ref="A51:A59"/>
  </mergeCells>
  <printOptions/>
  <pageMargins left="0.17" right="0.25" top="0.75" bottom="0.43" header="0.43" footer="0.21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1">
      <selection activeCell="K17" sqref="K17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  <col min="14" max="14" width="10.25390625" style="0" customWidth="1"/>
  </cols>
  <sheetData>
    <row r="1" spans="2:14" s="212" customFormat="1" ht="15.75">
      <c r="B1" s="213"/>
      <c r="C1" s="214"/>
      <c r="D1" s="215"/>
      <c r="E1" s="238"/>
      <c r="F1" s="238"/>
      <c r="H1" s="95" t="s">
        <v>361</v>
      </c>
      <c r="I1" s="215"/>
      <c r="J1" s="238"/>
      <c r="K1" s="238"/>
      <c r="L1" s="238"/>
      <c r="N1" s="95" t="s">
        <v>361</v>
      </c>
    </row>
    <row r="2" spans="2:14" s="212" customFormat="1" ht="15">
      <c r="B2" s="216"/>
      <c r="C2" s="217"/>
      <c r="D2" s="218"/>
      <c r="E2" s="239"/>
      <c r="F2" s="239"/>
      <c r="H2" s="457" t="s">
        <v>352</v>
      </c>
      <c r="I2" s="218"/>
      <c r="J2" s="179"/>
      <c r="K2" s="179"/>
      <c r="L2" s="179"/>
      <c r="N2" s="457" t="s">
        <v>352</v>
      </c>
    </row>
    <row r="3" spans="2:14" s="212" customFormat="1" ht="15">
      <c r="B3" s="216"/>
      <c r="C3" s="219"/>
      <c r="D3" s="218"/>
      <c r="E3" s="239"/>
      <c r="F3" s="239"/>
      <c r="H3" s="457" t="s">
        <v>353</v>
      </c>
      <c r="I3" s="218"/>
      <c r="J3" s="179"/>
      <c r="K3" s="179"/>
      <c r="L3" s="179"/>
      <c r="N3" s="457" t="s">
        <v>353</v>
      </c>
    </row>
    <row r="4" s="220" customFormat="1" ht="12.75">
      <c r="D4" s="219"/>
    </row>
    <row r="5" ht="12.75">
      <c r="D5" s="221"/>
    </row>
    <row r="6" ht="12.75">
      <c r="D6" s="221"/>
    </row>
    <row r="8" spans="2:6" ht="18">
      <c r="B8" s="3"/>
      <c r="C8" s="3"/>
      <c r="D8" s="3"/>
      <c r="E8" s="3"/>
      <c r="F8" s="3"/>
    </row>
    <row r="9" spans="1:3" ht="18">
      <c r="A9" s="44"/>
      <c r="B9" s="44"/>
      <c r="C9" s="44"/>
    </row>
    <row r="10" spans="4:12" s="1" customFormat="1" ht="15.75">
      <c r="D10" s="203"/>
      <c r="E10" s="203"/>
      <c r="F10" s="211"/>
      <c r="G10" s="1" t="s">
        <v>217</v>
      </c>
      <c r="L10" s="1" t="s">
        <v>217</v>
      </c>
    </row>
    <row r="11" spans="1:14" s="222" customFormat="1" ht="35.25" customHeight="1">
      <c r="A11" s="568" t="s">
        <v>220</v>
      </c>
      <c r="B11" s="568" t="s">
        <v>472</v>
      </c>
      <c r="C11" s="568" t="s">
        <v>517</v>
      </c>
      <c r="D11" s="569" t="s">
        <v>473</v>
      </c>
      <c r="E11" s="570"/>
      <c r="F11" s="570"/>
      <c r="G11" s="570"/>
      <c r="H11" s="571"/>
      <c r="I11" s="565" t="s">
        <v>473</v>
      </c>
      <c r="J11" s="566"/>
      <c r="K11" s="566"/>
      <c r="L11" s="566"/>
      <c r="M11" s="566"/>
      <c r="N11" s="567"/>
    </row>
    <row r="12" spans="1:14" s="222" customFormat="1" ht="35.25" customHeight="1">
      <c r="A12" s="568"/>
      <c r="B12" s="568"/>
      <c r="C12" s="568"/>
      <c r="D12" s="79">
        <v>2006</v>
      </c>
      <c r="E12" s="79">
        <v>2007</v>
      </c>
      <c r="F12" s="223">
        <v>2008</v>
      </c>
      <c r="G12" s="79">
        <v>2009</v>
      </c>
      <c r="H12" s="79">
        <v>2010</v>
      </c>
      <c r="I12" s="79">
        <v>2011</v>
      </c>
      <c r="J12" s="79">
        <v>2012</v>
      </c>
      <c r="K12" s="79">
        <v>2013</v>
      </c>
      <c r="L12" s="79">
        <v>2014</v>
      </c>
      <c r="M12" s="79">
        <v>2015</v>
      </c>
      <c r="N12" s="79">
        <v>2016</v>
      </c>
    </row>
    <row r="13" spans="1:14" s="222" customFormat="1" ht="11.25" customHeight="1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224">
        <v>7</v>
      </c>
      <c r="H13" s="59">
        <v>3</v>
      </c>
      <c r="I13" s="59">
        <v>4</v>
      </c>
      <c r="J13" s="59">
        <v>5</v>
      </c>
      <c r="K13" s="59">
        <v>6</v>
      </c>
      <c r="L13" s="59">
        <v>7</v>
      </c>
      <c r="M13" s="59">
        <v>8</v>
      </c>
      <c r="N13" s="462"/>
    </row>
    <row r="14" spans="1:14" s="135" customFormat="1" ht="28.5" customHeight="1">
      <c r="A14" s="225" t="s">
        <v>163</v>
      </c>
      <c r="B14" s="92" t="s">
        <v>168</v>
      </c>
      <c r="C14" s="226">
        <f>SUM('zał10-syt finans'!C45)</f>
        <v>5000000</v>
      </c>
      <c r="D14" s="226">
        <f>SUM('zał10-syt finans'!D45)</f>
        <v>3000000</v>
      </c>
      <c r="E14" s="226">
        <f>SUM('zał10-syt finans'!E45)</f>
        <v>2000000</v>
      </c>
      <c r="F14" s="226">
        <f>SUM('zał10-syt finans'!F45)</f>
        <v>0</v>
      </c>
      <c r="G14" s="226">
        <f>SUM('zał10-syt finans'!G45)</f>
        <v>0</v>
      </c>
      <c r="H14" s="226">
        <f>SUM('zał10-syt finans'!H45)</f>
        <v>0</v>
      </c>
      <c r="I14" s="226">
        <f>SUM('zał10-syt finans'!I45)</f>
        <v>0</v>
      </c>
      <c r="J14" s="226">
        <f>SUM('zał10-syt finans'!J45)</f>
        <v>0</v>
      </c>
      <c r="K14" s="226">
        <f>SUM('zał10-syt finans'!K45)</f>
        <v>0</v>
      </c>
      <c r="L14" s="226">
        <f>SUM('zał10-syt finans'!L45)</f>
        <v>0</v>
      </c>
      <c r="M14" s="226">
        <f>SUM('zał10-syt finans'!M45)</f>
        <v>0</v>
      </c>
      <c r="N14" s="226">
        <f>SUM('zał10-syt finans'!N45)</f>
        <v>0</v>
      </c>
    </row>
    <row r="15" spans="1:14" s="135" customFormat="1" ht="24.75" customHeight="1">
      <c r="A15" s="225" t="s">
        <v>164</v>
      </c>
      <c r="B15" s="92" t="s">
        <v>170</v>
      </c>
      <c r="C15" s="226">
        <f>SUM('zał10-syt finans'!C44)</f>
        <v>8233971</v>
      </c>
      <c r="D15" s="226">
        <f>SUM('zał10-syt finans'!D44)</f>
        <v>17817280</v>
      </c>
      <c r="E15" s="226">
        <f>SUM('zał10-syt finans'!E44)</f>
        <v>23929696</v>
      </c>
      <c r="F15" s="226">
        <f>SUM('zał10-syt finans'!F44)</f>
        <v>25889050</v>
      </c>
      <c r="G15" s="226">
        <f>SUM('zał10-syt finans'!G44)</f>
        <v>23946549</v>
      </c>
      <c r="H15" s="226">
        <f>SUM('zał10-syt finans'!H44)</f>
        <v>20914974</v>
      </c>
      <c r="I15" s="226">
        <f>SUM('zał10-syt finans'!I44)</f>
        <v>16952925</v>
      </c>
      <c r="J15" s="226">
        <f>SUM('zał10-syt finans'!J44)</f>
        <v>11546445</v>
      </c>
      <c r="K15" s="226">
        <f>SUM('zał10-syt finans'!K44)</f>
        <v>6681368</v>
      </c>
      <c r="L15" s="226">
        <f>SUM('zał10-syt finans'!L44)</f>
        <v>4343316</v>
      </c>
      <c r="M15" s="226">
        <f>SUM('zał10-syt finans'!M44)</f>
        <v>1843316</v>
      </c>
      <c r="N15" s="226">
        <f>SUM('zał10-syt finans'!N44)</f>
        <v>0</v>
      </c>
    </row>
    <row r="16" spans="1:14" s="135" customFormat="1" ht="24.75" customHeight="1">
      <c r="A16" s="225" t="s">
        <v>165</v>
      </c>
      <c r="B16" s="92" t="s">
        <v>171</v>
      </c>
      <c r="C16" s="58" t="s">
        <v>237</v>
      </c>
      <c r="D16" s="58" t="s">
        <v>237</v>
      </c>
      <c r="E16" s="58" t="s">
        <v>237</v>
      </c>
      <c r="F16" s="58" t="s">
        <v>237</v>
      </c>
      <c r="G16" s="227" t="s">
        <v>237</v>
      </c>
      <c r="H16" s="58" t="s">
        <v>237</v>
      </c>
      <c r="I16" s="58" t="s">
        <v>237</v>
      </c>
      <c r="J16" s="58" t="s">
        <v>237</v>
      </c>
      <c r="K16" s="58" t="s">
        <v>237</v>
      </c>
      <c r="L16" s="58" t="s">
        <v>237</v>
      </c>
      <c r="M16" s="58" t="s">
        <v>237</v>
      </c>
      <c r="N16" s="58" t="s">
        <v>237</v>
      </c>
    </row>
    <row r="17" spans="1:14" s="135" customFormat="1" ht="24.75" customHeight="1">
      <c r="A17" s="228" t="s">
        <v>154</v>
      </c>
      <c r="B17" s="229" t="s">
        <v>172</v>
      </c>
      <c r="C17" s="58" t="s">
        <v>237</v>
      </c>
      <c r="D17" s="58" t="s">
        <v>237</v>
      </c>
      <c r="E17" s="58" t="s">
        <v>237</v>
      </c>
      <c r="F17" s="58" t="s">
        <v>237</v>
      </c>
      <c r="G17" s="227" t="s">
        <v>237</v>
      </c>
      <c r="H17" s="58" t="s">
        <v>237</v>
      </c>
      <c r="I17" s="58" t="s">
        <v>237</v>
      </c>
      <c r="J17" s="58" t="s">
        <v>237</v>
      </c>
      <c r="K17" s="58" t="s">
        <v>237</v>
      </c>
      <c r="L17" s="58" t="s">
        <v>237</v>
      </c>
      <c r="M17" s="58" t="s">
        <v>237</v>
      </c>
      <c r="N17" s="58" t="s">
        <v>237</v>
      </c>
    </row>
    <row r="18" spans="1:14" s="135" customFormat="1" ht="42.75" customHeight="1">
      <c r="A18" s="228" t="s">
        <v>169</v>
      </c>
      <c r="B18" s="92" t="s">
        <v>474</v>
      </c>
      <c r="C18" s="58" t="s">
        <v>237</v>
      </c>
      <c r="D18" s="58" t="s">
        <v>237</v>
      </c>
      <c r="E18" s="58" t="s">
        <v>237</v>
      </c>
      <c r="F18" s="58" t="s">
        <v>237</v>
      </c>
      <c r="G18" s="227" t="s">
        <v>237</v>
      </c>
      <c r="H18" s="58" t="s">
        <v>237</v>
      </c>
      <c r="I18" s="58" t="s">
        <v>237</v>
      </c>
      <c r="J18" s="58" t="s">
        <v>237</v>
      </c>
      <c r="K18" s="58" t="s">
        <v>237</v>
      </c>
      <c r="L18" s="230" t="s">
        <v>237</v>
      </c>
      <c r="M18" s="230" t="s">
        <v>237</v>
      </c>
      <c r="N18" s="230" t="s">
        <v>237</v>
      </c>
    </row>
    <row r="19" spans="1:14" s="135" customFormat="1" ht="24.75" customHeight="1">
      <c r="A19" s="231"/>
      <c r="B19" s="92" t="s">
        <v>475</v>
      </c>
      <c r="C19" s="58" t="s">
        <v>237</v>
      </c>
      <c r="D19" s="58" t="s">
        <v>237</v>
      </c>
      <c r="E19" s="58" t="s">
        <v>237</v>
      </c>
      <c r="F19" s="58" t="s">
        <v>237</v>
      </c>
      <c r="G19" s="58" t="s">
        <v>237</v>
      </c>
      <c r="H19" s="58" t="s">
        <v>237</v>
      </c>
      <c r="I19" s="58" t="s">
        <v>237</v>
      </c>
      <c r="J19" s="58" t="s">
        <v>237</v>
      </c>
      <c r="K19" s="58" t="s">
        <v>237</v>
      </c>
      <c r="L19" s="58" t="s">
        <v>237</v>
      </c>
      <c r="M19" s="58" t="s">
        <v>237</v>
      </c>
      <c r="N19" s="58" t="s">
        <v>237</v>
      </c>
    </row>
    <row r="20" spans="1:14" s="135" customFormat="1" ht="24.75" customHeight="1">
      <c r="A20" s="231"/>
      <c r="B20" s="92" t="s">
        <v>476</v>
      </c>
      <c r="C20" s="58" t="s">
        <v>237</v>
      </c>
      <c r="D20" s="58" t="s">
        <v>237</v>
      </c>
      <c r="E20" s="58" t="s">
        <v>237</v>
      </c>
      <c r="F20" s="58" t="s">
        <v>237</v>
      </c>
      <c r="G20" s="58" t="s">
        <v>237</v>
      </c>
      <c r="H20" s="58" t="s">
        <v>237</v>
      </c>
      <c r="I20" s="58" t="s">
        <v>237</v>
      </c>
      <c r="J20" s="58" t="s">
        <v>237</v>
      </c>
      <c r="K20" s="58" t="s">
        <v>237</v>
      </c>
      <c r="L20" s="58" t="s">
        <v>237</v>
      </c>
      <c r="M20" s="58" t="s">
        <v>237</v>
      </c>
      <c r="N20" s="58" t="s">
        <v>237</v>
      </c>
    </row>
    <row r="21" spans="1:14" s="135" customFormat="1" ht="24.75" customHeight="1">
      <c r="A21" s="231"/>
      <c r="B21" s="92" t="s">
        <v>477</v>
      </c>
      <c r="C21" s="58" t="s">
        <v>237</v>
      </c>
      <c r="D21" s="58" t="s">
        <v>237</v>
      </c>
      <c r="E21" s="58" t="s">
        <v>237</v>
      </c>
      <c r="F21" s="58" t="s">
        <v>237</v>
      </c>
      <c r="G21" s="58" t="s">
        <v>237</v>
      </c>
      <c r="H21" s="58" t="s">
        <v>237</v>
      </c>
      <c r="I21" s="58" t="s">
        <v>237</v>
      </c>
      <c r="J21" s="58" t="s">
        <v>237</v>
      </c>
      <c r="K21" s="58" t="s">
        <v>237</v>
      </c>
      <c r="L21" s="230" t="s">
        <v>237</v>
      </c>
      <c r="M21" s="230" t="s">
        <v>237</v>
      </c>
      <c r="N21" s="230" t="s">
        <v>237</v>
      </c>
    </row>
    <row r="22" spans="1:14" s="135" customFormat="1" ht="24.75" customHeight="1">
      <c r="A22" s="232"/>
      <c r="B22" s="92" t="s">
        <v>478</v>
      </c>
      <c r="C22" s="58" t="s">
        <v>237</v>
      </c>
      <c r="D22" s="58" t="s">
        <v>237</v>
      </c>
      <c r="E22" s="58" t="s">
        <v>237</v>
      </c>
      <c r="F22" s="58" t="s">
        <v>237</v>
      </c>
      <c r="G22" s="227" t="s">
        <v>237</v>
      </c>
      <c r="H22" s="58" t="s">
        <v>237</v>
      </c>
      <c r="I22" s="58" t="s">
        <v>237</v>
      </c>
      <c r="J22" s="58" t="s">
        <v>237</v>
      </c>
      <c r="K22" s="58" t="s">
        <v>237</v>
      </c>
      <c r="L22" s="58" t="s">
        <v>237</v>
      </c>
      <c r="M22" s="58" t="s">
        <v>237</v>
      </c>
      <c r="N22" s="58" t="s">
        <v>237</v>
      </c>
    </row>
    <row r="23" spans="1:14" s="235" customFormat="1" ht="30" customHeight="1">
      <c r="A23" s="232" t="s">
        <v>173</v>
      </c>
      <c r="B23" s="233" t="s">
        <v>479</v>
      </c>
      <c r="C23" s="234">
        <f>SUM(C14,C15)</f>
        <v>13233971</v>
      </c>
      <c r="D23" s="234">
        <f>SUM(D14,D15,D18)</f>
        <v>20817280</v>
      </c>
      <c r="E23" s="234">
        <f aca="true" t="shared" si="0" ref="E23:N23">SUM(E14,E15,E18)</f>
        <v>25929696</v>
      </c>
      <c r="F23" s="234">
        <f t="shared" si="0"/>
        <v>25889050</v>
      </c>
      <c r="G23" s="234">
        <f t="shared" si="0"/>
        <v>23946549</v>
      </c>
      <c r="H23" s="234">
        <f t="shared" si="0"/>
        <v>20914974</v>
      </c>
      <c r="I23" s="234">
        <f t="shared" si="0"/>
        <v>16952925</v>
      </c>
      <c r="J23" s="234">
        <f t="shared" si="0"/>
        <v>11546445</v>
      </c>
      <c r="K23" s="234">
        <f t="shared" si="0"/>
        <v>6681368</v>
      </c>
      <c r="L23" s="234">
        <f t="shared" si="0"/>
        <v>4343316</v>
      </c>
      <c r="M23" s="234">
        <f t="shared" si="0"/>
        <v>1843316</v>
      </c>
      <c r="N23" s="234">
        <f t="shared" si="0"/>
        <v>0</v>
      </c>
    </row>
    <row r="24" spans="1:14" s="235" customFormat="1" ht="27" customHeight="1">
      <c r="A24" s="232" t="s">
        <v>181</v>
      </c>
      <c r="B24" s="92" t="s">
        <v>182</v>
      </c>
      <c r="C24" s="236">
        <f>SUM('zał10-syt finans'!C10)</f>
        <v>56172042</v>
      </c>
      <c r="D24" s="236">
        <f>SUM('zał10-syt finans'!D10)</f>
        <v>55338970</v>
      </c>
      <c r="E24" s="236">
        <f>SUM('zał10-syt finans'!E10)</f>
        <v>57019172</v>
      </c>
      <c r="F24" s="236">
        <f>SUM('zał10-syt finans'!F10)</f>
        <v>60211676</v>
      </c>
      <c r="G24" s="236">
        <f>SUM('zał10-syt finans'!G10)</f>
        <v>61114851</v>
      </c>
      <c r="H24" s="236">
        <f>SUM('zał10-syt finans'!H10)</f>
        <v>62031575</v>
      </c>
      <c r="I24" s="236">
        <f>SUM('zał10-syt finans'!I10)</f>
        <v>62962049</v>
      </c>
      <c r="J24" s="236">
        <f>SUM('zał10-syt finans'!J10)</f>
        <v>63906480</v>
      </c>
      <c r="K24" s="236">
        <f>SUM('zał10-syt finans'!K10)</f>
        <v>64865077</v>
      </c>
      <c r="L24" s="236">
        <f>SUM('zał10-syt finans'!L10)</f>
        <v>65838052</v>
      </c>
      <c r="M24" s="236">
        <f>SUM('zał10-syt finans'!M10)</f>
        <v>66825623</v>
      </c>
      <c r="N24" s="236">
        <f>SUM('zał10-syt finans'!N10)</f>
        <v>68328007</v>
      </c>
    </row>
    <row r="25" spans="1:14" s="235" customFormat="1" ht="30" customHeight="1">
      <c r="A25" s="232" t="s">
        <v>190</v>
      </c>
      <c r="B25" s="92" t="s">
        <v>480</v>
      </c>
      <c r="C25" s="61">
        <f aca="true" t="shared" si="1" ref="C25:N25">C23/C24*100</f>
        <v>23.559711430821757</v>
      </c>
      <c r="D25" s="61">
        <f t="shared" si="1"/>
        <v>37.6177583355816</v>
      </c>
      <c r="E25" s="61">
        <f t="shared" si="1"/>
        <v>45.47539904648212</v>
      </c>
      <c r="F25" s="61">
        <f t="shared" si="1"/>
        <v>42.996727079976985</v>
      </c>
      <c r="G25" s="237">
        <f t="shared" si="1"/>
        <v>39.18286407995988</v>
      </c>
      <c r="H25" s="61">
        <f t="shared" si="1"/>
        <v>33.71665800844167</v>
      </c>
      <c r="I25" s="61">
        <f t="shared" si="1"/>
        <v>26.92562467272944</v>
      </c>
      <c r="J25" s="61">
        <f t="shared" si="1"/>
        <v>18.067721770937784</v>
      </c>
      <c r="K25" s="61">
        <f t="shared" si="1"/>
        <v>10.300408646705222</v>
      </c>
      <c r="L25" s="61">
        <f t="shared" si="1"/>
        <v>6.596969181287442</v>
      </c>
      <c r="M25" s="61">
        <f t="shared" si="1"/>
        <v>2.7583970298339007</v>
      </c>
      <c r="N25" s="61">
        <f t="shared" si="1"/>
        <v>0</v>
      </c>
    </row>
    <row r="26" s="187" customFormat="1" ht="12.75"/>
    <row r="27" s="187" customFormat="1" ht="12.75"/>
    <row r="28" s="187" customFormat="1" ht="12.75"/>
    <row r="29" s="187" customFormat="1" ht="12.75"/>
    <row r="30" s="187" customFormat="1" ht="12.75"/>
    <row r="31" s="187" customFormat="1" ht="12.75"/>
  </sheetData>
  <mergeCells count="5">
    <mergeCell ref="I11:N11"/>
    <mergeCell ref="A11:A12"/>
    <mergeCell ref="B11:B12"/>
    <mergeCell ref="C11:C12"/>
    <mergeCell ref="D11:H11"/>
  </mergeCells>
  <printOptions/>
  <pageMargins left="0.75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H27" sqref="H27"/>
    </sheetView>
  </sheetViews>
  <sheetFormatPr defaultColWidth="9.00390625" defaultRowHeight="12.75"/>
  <cols>
    <col min="1" max="1" width="4.375" style="134" customWidth="1"/>
    <col min="2" max="2" width="40.875" style="134" customWidth="1"/>
    <col min="3" max="3" width="13.25390625" style="134" customWidth="1"/>
    <col min="4" max="6" width="13.125" style="134" customWidth="1"/>
    <col min="7" max="7" width="15.125" style="134" customWidth="1"/>
    <col min="8" max="8" width="13.00390625" style="134" customWidth="1"/>
    <col min="9" max="9" width="14.625" style="134" customWidth="1"/>
    <col min="10" max="12" width="13.125" style="134" customWidth="1"/>
    <col min="13" max="13" width="14.625" style="134" customWidth="1"/>
    <col min="14" max="14" width="13.00390625" style="134" customWidth="1"/>
    <col min="15" max="16384" width="9.125" style="134" customWidth="1"/>
  </cols>
  <sheetData>
    <row r="1" spans="4:30" ht="14.25">
      <c r="D1" s="238"/>
      <c r="E1" s="238"/>
      <c r="F1" s="95" t="s">
        <v>496</v>
      </c>
      <c r="H1" s="238"/>
      <c r="I1" s="238"/>
      <c r="J1" s="95" t="s">
        <v>496</v>
      </c>
      <c r="K1" s="238"/>
      <c r="L1" s="238"/>
      <c r="M1" s="238"/>
      <c r="N1" s="95" t="s">
        <v>496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4:30" ht="14.25">
      <c r="D2" s="239"/>
      <c r="E2" s="239"/>
      <c r="F2" s="457" t="s">
        <v>352</v>
      </c>
      <c r="H2" s="239"/>
      <c r="I2" s="239"/>
      <c r="J2" s="457" t="s">
        <v>352</v>
      </c>
      <c r="K2" s="239"/>
      <c r="L2" s="239"/>
      <c r="M2" s="239"/>
      <c r="N2" s="457" t="s">
        <v>352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4:30" ht="14.25">
      <c r="D3" s="239"/>
      <c r="E3" s="239"/>
      <c r="F3" s="457" t="s">
        <v>353</v>
      </c>
      <c r="H3" s="239"/>
      <c r="I3" s="239"/>
      <c r="J3" s="457" t="s">
        <v>353</v>
      </c>
      <c r="K3" s="239"/>
      <c r="L3" s="239"/>
      <c r="M3" s="239"/>
      <c r="N3" s="457" t="s">
        <v>353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4:12" ht="12.75" customHeight="1">
      <c r="D4" s="218"/>
      <c r="E4" s="218"/>
      <c r="F4" s="218"/>
      <c r="J4" s="218"/>
      <c r="K4" s="218"/>
      <c r="L4" s="218"/>
    </row>
    <row r="5" ht="12.75" customHeight="1">
      <c r="E5" s="293"/>
    </row>
    <row r="6" spans="6:14" ht="12.75" customHeight="1">
      <c r="F6" s="264" t="s">
        <v>131</v>
      </c>
      <c r="J6" s="264" t="s">
        <v>131</v>
      </c>
      <c r="N6" s="264" t="s">
        <v>131</v>
      </c>
    </row>
    <row r="7" spans="1:14" ht="12.75">
      <c r="A7" s="240" t="s">
        <v>220</v>
      </c>
      <c r="B7" s="245" t="s">
        <v>157</v>
      </c>
      <c r="C7" s="294" t="s">
        <v>486</v>
      </c>
      <c r="D7" s="572" t="s">
        <v>132</v>
      </c>
      <c r="E7" s="573"/>
      <c r="F7" s="574"/>
      <c r="G7" s="575" t="s">
        <v>133</v>
      </c>
      <c r="H7" s="576"/>
      <c r="I7" s="576"/>
      <c r="J7" s="577"/>
      <c r="K7" s="575" t="s">
        <v>133</v>
      </c>
      <c r="L7" s="578"/>
      <c r="M7" s="578"/>
      <c r="N7" s="579"/>
    </row>
    <row r="8" spans="1:14" ht="12.75">
      <c r="A8" s="241"/>
      <c r="B8" s="246"/>
      <c r="C8" s="412">
        <v>2005</v>
      </c>
      <c r="D8" s="247">
        <v>2006</v>
      </c>
      <c r="E8" s="294">
        <v>2007</v>
      </c>
      <c r="F8" s="294">
        <v>2008</v>
      </c>
      <c r="G8" s="295">
        <v>2009</v>
      </c>
      <c r="H8" s="294">
        <v>2010</v>
      </c>
      <c r="I8" s="294">
        <v>2011</v>
      </c>
      <c r="J8" s="294">
        <v>2012</v>
      </c>
      <c r="K8" s="294">
        <v>2013</v>
      </c>
      <c r="L8" s="294">
        <v>2014</v>
      </c>
      <c r="M8" s="294">
        <v>2015</v>
      </c>
      <c r="N8" s="240">
        <v>2016</v>
      </c>
    </row>
    <row r="9" spans="1:14" ht="12.7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3</v>
      </c>
      <c r="H9" s="88">
        <v>4</v>
      </c>
      <c r="I9" s="88">
        <v>5</v>
      </c>
      <c r="J9" s="88">
        <v>6</v>
      </c>
      <c r="K9" s="88">
        <v>3</v>
      </c>
      <c r="L9" s="88">
        <v>4</v>
      </c>
      <c r="M9" s="88">
        <v>5</v>
      </c>
      <c r="N9" s="88">
        <v>6</v>
      </c>
    </row>
    <row r="10" spans="1:14" s="250" customFormat="1" ht="16.5">
      <c r="A10" s="248" t="s">
        <v>162</v>
      </c>
      <c r="B10" s="249" t="s">
        <v>49</v>
      </c>
      <c r="C10" s="288">
        <f aca="true" t="shared" si="0" ref="C10:L10">SUM(C11,C15,C16,C17,C18)</f>
        <v>56172042</v>
      </c>
      <c r="D10" s="288">
        <f t="shared" si="0"/>
        <v>55338970</v>
      </c>
      <c r="E10" s="288">
        <f t="shared" si="0"/>
        <v>57019172</v>
      </c>
      <c r="F10" s="288">
        <f t="shared" si="0"/>
        <v>60211676</v>
      </c>
      <c r="G10" s="288">
        <f t="shared" si="0"/>
        <v>61114851</v>
      </c>
      <c r="H10" s="288">
        <f t="shared" si="0"/>
        <v>62031575</v>
      </c>
      <c r="I10" s="288">
        <f t="shared" si="0"/>
        <v>62962049</v>
      </c>
      <c r="J10" s="288">
        <f t="shared" si="0"/>
        <v>63906480</v>
      </c>
      <c r="K10" s="288">
        <f t="shared" si="0"/>
        <v>64865077</v>
      </c>
      <c r="L10" s="288">
        <f t="shared" si="0"/>
        <v>65838052</v>
      </c>
      <c r="M10" s="288">
        <f>SUM(M11,M15,M16,M17,M18)</f>
        <v>66825623</v>
      </c>
      <c r="N10" s="288">
        <f>SUM(N11,N15,N16,N17,N18)</f>
        <v>68328007</v>
      </c>
    </row>
    <row r="11" spans="1:14" s="87" customFormat="1" ht="15">
      <c r="A11" s="251" t="s">
        <v>51</v>
      </c>
      <c r="B11" s="252" t="s">
        <v>134</v>
      </c>
      <c r="C11" s="288">
        <f aca="true" t="shared" si="1" ref="C11:L11">SUM(C12:C14)</f>
        <v>16186208</v>
      </c>
      <c r="D11" s="288">
        <f t="shared" si="1"/>
        <v>14887354</v>
      </c>
      <c r="E11" s="288">
        <f t="shared" si="1"/>
        <v>16311897</v>
      </c>
      <c r="F11" s="288">
        <f t="shared" si="1"/>
        <v>17109484</v>
      </c>
      <c r="G11" s="288">
        <f t="shared" si="1"/>
        <v>17366126</v>
      </c>
      <c r="H11" s="288">
        <f t="shared" si="1"/>
        <v>17626618</v>
      </c>
      <c r="I11" s="288">
        <f t="shared" si="1"/>
        <v>17891017</v>
      </c>
      <c r="J11" s="288">
        <f t="shared" si="1"/>
        <v>18159382</v>
      </c>
      <c r="K11" s="288">
        <f t="shared" si="1"/>
        <v>18431773</v>
      </c>
      <c r="L11" s="288">
        <f t="shared" si="1"/>
        <v>18708250</v>
      </c>
      <c r="M11" s="288">
        <f>SUM(M12:M14)</f>
        <v>18988874</v>
      </c>
      <c r="N11" s="288">
        <f>SUM(N12:N14)</f>
        <v>19773707</v>
      </c>
    </row>
    <row r="12" spans="1:14" s="87" customFormat="1" ht="25.5" customHeight="1">
      <c r="A12" s="253" t="s">
        <v>163</v>
      </c>
      <c r="B12" s="63" t="s">
        <v>135</v>
      </c>
      <c r="C12" s="289">
        <v>6086892</v>
      </c>
      <c r="D12" s="289">
        <v>7160670</v>
      </c>
      <c r="E12" s="289">
        <v>8486325</v>
      </c>
      <c r="F12" s="289">
        <v>8613620</v>
      </c>
      <c r="G12" s="289">
        <v>8742824</v>
      </c>
      <c r="H12" s="289">
        <f aca="true" t="shared" si="2" ref="H12:M12">ROUND(G12*101.5%,0)</f>
        <v>8873966</v>
      </c>
      <c r="I12" s="289">
        <f t="shared" si="2"/>
        <v>9007075</v>
      </c>
      <c r="J12" s="289">
        <f t="shared" si="2"/>
        <v>9142181</v>
      </c>
      <c r="K12" s="289">
        <f t="shared" si="2"/>
        <v>9279314</v>
      </c>
      <c r="L12" s="289">
        <f t="shared" si="2"/>
        <v>9418504</v>
      </c>
      <c r="M12" s="289">
        <f t="shared" si="2"/>
        <v>9559782</v>
      </c>
      <c r="N12" s="289">
        <v>10203179</v>
      </c>
    </row>
    <row r="13" spans="1:14" s="87" customFormat="1" ht="12.75" customHeight="1">
      <c r="A13" s="253" t="s">
        <v>164</v>
      </c>
      <c r="B13" s="63" t="s">
        <v>136</v>
      </c>
      <c r="C13" s="289">
        <v>3544024</v>
      </c>
      <c r="D13" s="289">
        <v>764678</v>
      </c>
      <c r="E13" s="289">
        <v>488536</v>
      </c>
      <c r="F13" s="289">
        <f>ROUND(E13*101.5%,0)</f>
        <v>495864</v>
      </c>
      <c r="G13" s="289">
        <f aca="true" t="shared" si="3" ref="G13:M14">ROUND(F13*101.5%,0)</f>
        <v>503302</v>
      </c>
      <c r="H13" s="289">
        <f t="shared" si="3"/>
        <v>510852</v>
      </c>
      <c r="I13" s="289">
        <f t="shared" si="3"/>
        <v>518515</v>
      </c>
      <c r="J13" s="289">
        <f t="shared" si="3"/>
        <v>526293</v>
      </c>
      <c r="K13" s="289">
        <f t="shared" si="3"/>
        <v>534187</v>
      </c>
      <c r="L13" s="289">
        <f t="shared" si="3"/>
        <v>542200</v>
      </c>
      <c r="M13" s="289">
        <f>ROUND(L13*101.5%,0)</f>
        <v>550333</v>
      </c>
      <c r="N13" s="289">
        <f aca="true" t="shared" si="4" ref="N13:N18">ROUND(M13*101.5%,0)</f>
        <v>558588</v>
      </c>
    </row>
    <row r="14" spans="1:14" s="87" customFormat="1" ht="12.75" customHeight="1">
      <c r="A14" s="253" t="s">
        <v>165</v>
      </c>
      <c r="B14" s="63" t="s">
        <v>137</v>
      </c>
      <c r="C14" s="289">
        <v>6555292</v>
      </c>
      <c r="D14" s="289">
        <v>6962006</v>
      </c>
      <c r="E14" s="289">
        <v>7337036</v>
      </c>
      <c r="F14" s="289">
        <v>8000000</v>
      </c>
      <c r="G14" s="289">
        <f>ROUND(F14*101.5%,0)</f>
        <v>8120000</v>
      </c>
      <c r="H14" s="289">
        <f t="shared" si="3"/>
        <v>8241800</v>
      </c>
      <c r="I14" s="289">
        <f t="shared" si="3"/>
        <v>8365427</v>
      </c>
      <c r="J14" s="289">
        <f t="shared" si="3"/>
        <v>8490908</v>
      </c>
      <c r="K14" s="289">
        <f t="shared" si="3"/>
        <v>8618272</v>
      </c>
      <c r="L14" s="289">
        <f t="shared" si="3"/>
        <v>8747546</v>
      </c>
      <c r="M14" s="289">
        <f t="shared" si="3"/>
        <v>8878759</v>
      </c>
      <c r="N14" s="289">
        <f t="shared" si="4"/>
        <v>9011940</v>
      </c>
    </row>
    <row r="15" spans="1:14" s="87" customFormat="1" ht="15">
      <c r="A15" s="254" t="s">
        <v>84</v>
      </c>
      <c r="B15" s="255" t="s">
        <v>221</v>
      </c>
      <c r="C15" s="290">
        <v>31334097</v>
      </c>
      <c r="D15" s="426">
        <v>31501963</v>
      </c>
      <c r="E15" s="85">
        <v>33204130</v>
      </c>
      <c r="F15" s="85">
        <f aca="true" t="shared" si="5" ref="F15:M18">ROUND(E15*101.5%,0)</f>
        <v>33702192</v>
      </c>
      <c r="G15" s="85">
        <f t="shared" si="5"/>
        <v>34207725</v>
      </c>
      <c r="H15" s="85">
        <f t="shared" si="5"/>
        <v>34720841</v>
      </c>
      <c r="I15" s="85">
        <f t="shared" si="5"/>
        <v>35241654</v>
      </c>
      <c r="J15" s="85">
        <f>ROUND(I15*101.5%,0)</f>
        <v>35770279</v>
      </c>
      <c r="K15" s="85">
        <f t="shared" si="5"/>
        <v>36306833</v>
      </c>
      <c r="L15" s="85">
        <f t="shared" si="5"/>
        <v>36851435</v>
      </c>
      <c r="M15" s="85">
        <f t="shared" si="5"/>
        <v>37404207</v>
      </c>
      <c r="N15" s="85">
        <f t="shared" si="4"/>
        <v>37965270</v>
      </c>
    </row>
    <row r="16" spans="1:14" s="76" customFormat="1" ht="30" customHeight="1">
      <c r="A16" s="137" t="s">
        <v>88</v>
      </c>
      <c r="B16" s="256" t="s">
        <v>138</v>
      </c>
      <c r="C16" s="89">
        <v>4001877</v>
      </c>
      <c r="D16" s="89">
        <v>4454166</v>
      </c>
      <c r="E16" s="85">
        <v>4500795</v>
      </c>
      <c r="F16" s="85">
        <v>5000000</v>
      </c>
      <c r="G16" s="85">
        <f t="shared" si="5"/>
        <v>5075000</v>
      </c>
      <c r="H16" s="85">
        <f t="shared" si="5"/>
        <v>5151125</v>
      </c>
      <c r="I16" s="85">
        <f t="shared" si="5"/>
        <v>5228392</v>
      </c>
      <c r="J16" s="85">
        <f t="shared" si="5"/>
        <v>5306818</v>
      </c>
      <c r="K16" s="85">
        <f t="shared" si="5"/>
        <v>5386420</v>
      </c>
      <c r="L16" s="85">
        <f t="shared" si="5"/>
        <v>5467216</v>
      </c>
      <c r="M16" s="85">
        <f t="shared" si="5"/>
        <v>5549224</v>
      </c>
      <c r="N16" s="85">
        <f t="shared" si="4"/>
        <v>5632462</v>
      </c>
    </row>
    <row r="17" spans="1:14" s="76" customFormat="1" ht="15">
      <c r="A17" s="137" t="s">
        <v>89</v>
      </c>
      <c r="B17" s="257" t="s">
        <v>222</v>
      </c>
      <c r="C17" s="85">
        <v>3432478</v>
      </c>
      <c r="D17" s="85">
        <v>3613240</v>
      </c>
      <c r="E17" s="85">
        <v>2828000</v>
      </c>
      <c r="F17" s="85">
        <v>3500000</v>
      </c>
      <c r="G17" s="85">
        <f t="shared" si="5"/>
        <v>3552500</v>
      </c>
      <c r="H17" s="85">
        <f t="shared" si="5"/>
        <v>3605788</v>
      </c>
      <c r="I17" s="85">
        <f t="shared" si="5"/>
        <v>3659875</v>
      </c>
      <c r="J17" s="85">
        <f t="shared" si="5"/>
        <v>3714773</v>
      </c>
      <c r="K17" s="85">
        <f t="shared" si="5"/>
        <v>3770495</v>
      </c>
      <c r="L17" s="85">
        <f t="shared" si="5"/>
        <v>3827052</v>
      </c>
      <c r="M17" s="85">
        <f t="shared" si="5"/>
        <v>3884458</v>
      </c>
      <c r="N17" s="85">
        <f t="shared" si="4"/>
        <v>3942725</v>
      </c>
    </row>
    <row r="18" spans="1:14" s="76" customFormat="1" ht="15">
      <c r="A18" s="137" t="s">
        <v>95</v>
      </c>
      <c r="B18" s="257" t="s">
        <v>139</v>
      </c>
      <c r="C18" s="85">
        <v>1217382</v>
      </c>
      <c r="D18" s="85">
        <v>882247</v>
      </c>
      <c r="E18" s="85">
        <v>174350</v>
      </c>
      <c r="F18" s="85">
        <v>900000</v>
      </c>
      <c r="G18" s="85">
        <f t="shared" si="5"/>
        <v>913500</v>
      </c>
      <c r="H18" s="85">
        <f t="shared" si="5"/>
        <v>927203</v>
      </c>
      <c r="I18" s="85">
        <f t="shared" si="5"/>
        <v>941111</v>
      </c>
      <c r="J18" s="85">
        <f t="shared" si="5"/>
        <v>955228</v>
      </c>
      <c r="K18" s="85">
        <f t="shared" si="5"/>
        <v>969556</v>
      </c>
      <c r="L18" s="85">
        <f t="shared" si="5"/>
        <v>984099</v>
      </c>
      <c r="M18" s="85">
        <f t="shared" si="5"/>
        <v>998860</v>
      </c>
      <c r="N18" s="85">
        <f t="shared" si="4"/>
        <v>1013843</v>
      </c>
    </row>
    <row r="19" spans="1:14" s="250" customFormat="1" ht="16.5">
      <c r="A19" s="248" t="s">
        <v>166</v>
      </c>
      <c r="B19" s="249" t="s">
        <v>307</v>
      </c>
      <c r="C19" s="288">
        <f aca="true" t="shared" si="6" ref="C19:L19">C20+C24</f>
        <v>54856358</v>
      </c>
      <c r="D19" s="288">
        <f t="shared" si="6"/>
        <v>64304660</v>
      </c>
      <c r="E19" s="288">
        <f t="shared" si="6"/>
        <v>62131588</v>
      </c>
      <c r="F19" s="288">
        <f t="shared" si="6"/>
        <v>60171030</v>
      </c>
      <c r="G19" s="288">
        <f t="shared" si="6"/>
        <v>59172350</v>
      </c>
      <c r="H19" s="288">
        <f t="shared" si="6"/>
        <v>59000000</v>
      </c>
      <c r="I19" s="288">
        <f t="shared" si="6"/>
        <v>59000000</v>
      </c>
      <c r="J19" s="288">
        <f t="shared" si="6"/>
        <v>58500000</v>
      </c>
      <c r="K19" s="288">
        <f t="shared" si="6"/>
        <v>60000000</v>
      </c>
      <c r="L19" s="288">
        <f t="shared" si="6"/>
        <v>63500000</v>
      </c>
      <c r="M19" s="288">
        <f>M20+M24</f>
        <v>62000000</v>
      </c>
      <c r="N19" s="288">
        <f>N20+N24</f>
        <v>62500000</v>
      </c>
    </row>
    <row r="20" spans="1:14" s="87" customFormat="1" ht="15">
      <c r="A20" s="251" t="s">
        <v>51</v>
      </c>
      <c r="B20" s="252" t="s">
        <v>80</v>
      </c>
      <c r="C20" s="288">
        <v>52402302</v>
      </c>
      <c r="D20" s="288">
        <v>57092054</v>
      </c>
      <c r="E20" s="85">
        <v>56377120</v>
      </c>
      <c r="F20" s="85">
        <v>56000000</v>
      </c>
      <c r="G20" s="85">
        <v>56500000</v>
      </c>
      <c r="H20" s="85">
        <v>57000000</v>
      </c>
      <c r="I20" s="85">
        <v>58500000</v>
      </c>
      <c r="J20" s="85">
        <v>58000000</v>
      </c>
      <c r="K20" s="85">
        <v>59500000</v>
      </c>
      <c r="L20" s="85">
        <v>63000000</v>
      </c>
      <c r="M20" s="85">
        <v>61500000</v>
      </c>
      <c r="N20" s="85">
        <v>62000000</v>
      </c>
    </row>
    <row r="21" spans="1:14" s="87" customFormat="1" ht="12.75" customHeight="1" hidden="1">
      <c r="A21" s="258" t="s">
        <v>163</v>
      </c>
      <c r="B21" s="63" t="s">
        <v>140</v>
      </c>
      <c r="C21" s="289">
        <f>SUM(C22:C23)</f>
        <v>983079</v>
      </c>
      <c r="D21" s="289">
        <f>SUM(D22:D23)</f>
        <v>973415</v>
      </c>
      <c r="E21" s="289">
        <f aca="true" t="shared" si="7" ref="E21:L21">SUM(E22:E23)</f>
        <v>1344287</v>
      </c>
      <c r="F21" s="289">
        <f t="shared" si="7"/>
        <v>1246085</v>
      </c>
      <c r="G21" s="289">
        <f t="shared" si="7"/>
        <v>1066506</v>
      </c>
      <c r="H21" s="289">
        <f t="shared" si="7"/>
        <v>938349</v>
      </c>
      <c r="I21" s="289">
        <f t="shared" si="7"/>
        <v>701792</v>
      </c>
      <c r="J21" s="289">
        <f t="shared" si="7"/>
        <v>543482</v>
      </c>
      <c r="K21" s="289">
        <f t="shared" si="7"/>
        <v>315700</v>
      </c>
      <c r="L21" s="289">
        <f t="shared" si="7"/>
        <v>161100</v>
      </c>
      <c r="M21" s="289">
        <f>SUM(M22:M23)</f>
        <v>161100</v>
      </c>
      <c r="N21" s="289">
        <f>SUM(N22:N23)</f>
        <v>161100</v>
      </c>
    </row>
    <row r="22" spans="1:14" s="87" customFormat="1" ht="12.75" hidden="1">
      <c r="A22" s="259"/>
      <c r="B22" s="265" t="s">
        <v>141</v>
      </c>
      <c r="C22" s="289">
        <v>495000</v>
      </c>
      <c r="D22" s="289">
        <v>667000</v>
      </c>
      <c r="E22" s="289">
        <f>1623000-524713</f>
        <v>1098287</v>
      </c>
      <c r="F22" s="289">
        <v>1082085</v>
      </c>
      <c r="G22" s="289">
        <v>1066506</v>
      </c>
      <c r="H22" s="289">
        <v>938349</v>
      </c>
      <c r="I22" s="289">
        <v>701792</v>
      </c>
      <c r="J22" s="289">
        <v>543482</v>
      </c>
      <c r="K22" s="289">
        <v>315700</v>
      </c>
      <c r="L22" s="289">
        <v>161100</v>
      </c>
      <c r="M22" s="289">
        <v>161100</v>
      </c>
      <c r="N22" s="289">
        <v>161100</v>
      </c>
    </row>
    <row r="23" spans="1:14" s="87" customFormat="1" ht="12.75" hidden="1">
      <c r="A23" s="259"/>
      <c r="B23" s="265" t="s">
        <v>142</v>
      </c>
      <c r="C23" s="289">
        <v>488079</v>
      </c>
      <c r="D23" s="289">
        <v>306415</v>
      </c>
      <c r="E23" s="289">
        <v>246000</v>
      </c>
      <c r="F23" s="289">
        <v>164000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</row>
    <row r="24" spans="1:14" s="87" customFormat="1" ht="15">
      <c r="A24" s="251" t="s">
        <v>84</v>
      </c>
      <c r="B24" s="252" t="s">
        <v>143</v>
      </c>
      <c r="C24" s="288">
        <v>2454056</v>
      </c>
      <c r="D24" s="288">
        <v>7212606</v>
      </c>
      <c r="E24" s="288">
        <v>5754468</v>
      </c>
      <c r="F24" s="288">
        <v>4171030</v>
      </c>
      <c r="G24" s="288">
        <v>2672350</v>
      </c>
      <c r="H24" s="288">
        <v>2000000</v>
      </c>
      <c r="I24" s="288">
        <v>500000</v>
      </c>
      <c r="J24" s="288">
        <v>500000</v>
      </c>
      <c r="K24" s="288">
        <v>500000</v>
      </c>
      <c r="L24" s="288">
        <v>500000</v>
      </c>
      <c r="M24" s="288">
        <v>500000</v>
      </c>
      <c r="N24" s="288">
        <v>500000</v>
      </c>
    </row>
    <row r="25" spans="1:14" s="250" customFormat="1" ht="16.5">
      <c r="A25" s="248" t="s">
        <v>167</v>
      </c>
      <c r="B25" s="249" t="s">
        <v>144</v>
      </c>
      <c r="C25" s="288">
        <f>C10-C19</f>
        <v>1315684</v>
      </c>
      <c r="D25" s="288">
        <f>D10-D19</f>
        <v>-8965690</v>
      </c>
      <c r="E25" s="288">
        <f aca="true" t="shared" si="8" ref="E25:L25">E10-E19</f>
        <v>-5112416</v>
      </c>
      <c r="F25" s="288">
        <f t="shared" si="8"/>
        <v>40646</v>
      </c>
      <c r="G25" s="288">
        <f t="shared" si="8"/>
        <v>1942501</v>
      </c>
      <c r="H25" s="288">
        <f t="shared" si="8"/>
        <v>3031575</v>
      </c>
      <c r="I25" s="288">
        <f t="shared" si="8"/>
        <v>3962049</v>
      </c>
      <c r="J25" s="288">
        <f t="shared" si="8"/>
        <v>5406480</v>
      </c>
      <c r="K25" s="288">
        <f t="shared" si="8"/>
        <v>4865077</v>
      </c>
      <c r="L25" s="288">
        <f t="shared" si="8"/>
        <v>2338052</v>
      </c>
      <c r="M25" s="288">
        <f>M10-M19</f>
        <v>4825623</v>
      </c>
      <c r="N25" s="288">
        <f>N10-N19</f>
        <v>5828007</v>
      </c>
    </row>
    <row r="26" spans="1:14" s="261" customFormat="1" ht="38.25" customHeight="1">
      <c r="A26" s="248" t="s">
        <v>184</v>
      </c>
      <c r="B26" s="260" t="s">
        <v>145</v>
      </c>
      <c r="C26" s="288">
        <v>14270571</v>
      </c>
      <c r="D26" s="288">
        <f>SUM(C43)</f>
        <v>13233971</v>
      </c>
      <c r="E26" s="288">
        <f>SUM(D40)</f>
        <v>20817280</v>
      </c>
      <c r="F26" s="288">
        <f>SUM(E43)</f>
        <v>25929696</v>
      </c>
      <c r="G26" s="288">
        <f>SUM(F43)</f>
        <v>25889050</v>
      </c>
      <c r="H26" s="288">
        <f aca="true" t="shared" si="9" ref="H26:N26">SUM(G43)</f>
        <v>23946549</v>
      </c>
      <c r="I26" s="288">
        <f t="shared" si="9"/>
        <v>20914974</v>
      </c>
      <c r="J26" s="288">
        <f t="shared" si="9"/>
        <v>16952925</v>
      </c>
      <c r="K26" s="288">
        <f t="shared" si="9"/>
        <v>11546445</v>
      </c>
      <c r="L26" s="288">
        <f t="shared" si="9"/>
        <v>6681368</v>
      </c>
      <c r="M26" s="288">
        <f t="shared" si="9"/>
        <v>4343316</v>
      </c>
      <c r="N26" s="288">
        <f t="shared" si="9"/>
        <v>1843316</v>
      </c>
    </row>
    <row r="27" spans="1:14" s="262" customFormat="1" ht="30" customHeight="1">
      <c r="A27" s="251" t="s">
        <v>207</v>
      </c>
      <c r="B27" s="256" t="s">
        <v>326</v>
      </c>
      <c r="C27" s="291">
        <v>3338371</v>
      </c>
      <c r="D27" s="286">
        <f>SUM('zał2-sfin'!F14)</f>
        <v>9987309</v>
      </c>
      <c r="E27" s="286">
        <f aca="true" t="shared" si="10" ref="E27:L27">-E25+E31+E35+E36+E38</f>
        <v>8336016</v>
      </c>
      <c r="F27" s="286">
        <f t="shared" si="10"/>
        <v>4617354</v>
      </c>
      <c r="G27" s="286">
        <f t="shared" si="10"/>
        <v>1917499</v>
      </c>
      <c r="H27" s="286">
        <f t="shared" si="10"/>
        <v>818425</v>
      </c>
      <c r="I27" s="286">
        <f t="shared" si="10"/>
        <v>287951</v>
      </c>
      <c r="J27" s="286">
        <f t="shared" si="10"/>
        <v>31891</v>
      </c>
      <c r="K27" s="286">
        <f t="shared" si="10"/>
        <v>38923</v>
      </c>
      <c r="L27" s="286">
        <f t="shared" si="10"/>
        <v>511948</v>
      </c>
      <c r="M27" s="286">
        <v>0</v>
      </c>
      <c r="N27" s="286">
        <v>0</v>
      </c>
    </row>
    <row r="28" spans="1:14" s="262" customFormat="1" ht="15" customHeight="1" hidden="1">
      <c r="A28" s="251">
        <v>2</v>
      </c>
      <c r="B28" s="256" t="s">
        <v>146</v>
      </c>
      <c r="C28" s="287" t="s">
        <v>237</v>
      </c>
      <c r="D28" s="287" t="s">
        <v>237</v>
      </c>
      <c r="E28" s="287" t="s">
        <v>237</v>
      </c>
      <c r="F28" s="287" t="s">
        <v>237</v>
      </c>
      <c r="G28" s="287" t="s">
        <v>237</v>
      </c>
      <c r="H28" s="287" t="s">
        <v>237</v>
      </c>
      <c r="I28" s="287" t="s">
        <v>237</v>
      </c>
      <c r="J28" s="287" t="s">
        <v>237</v>
      </c>
      <c r="K28" s="287" t="s">
        <v>237</v>
      </c>
      <c r="L28" s="287" t="s">
        <v>237</v>
      </c>
      <c r="M28" s="287" t="s">
        <v>237</v>
      </c>
      <c r="N28" s="287" t="s">
        <v>237</v>
      </c>
    </row>
    <row r="29" spans="1:14" s="262" customFormat="1" ht="15" customHeight="1">
      <c r="A29" s="251" t="s">
        <v>208</v>
      </c>
      <c r="B29" s="257" t="s">
        <v>50</v>
      </c>
      <c r="C29" s="287">
        <f>SUM(C30,C34,C38,C39)</f>
        <v>5351357</v>
      </c>
      <c r="D29" s="287">
        <f aca="true" t="shared" si="11" ref="D29:M29">SUM(D30,D34,D38,D39)</f>
        <v>3377415</v>
      </c>
      <c r="E29" s="287">
        <f t="shared" si="11"/>
        <v>4700194</v>
      </c>
      <c r="F29" s="287">
        <f t="shared" si="11"/>
        <v>6650227</v>
      </c>
      <c r="G29" s="287">
        <f t="shared" si="11"/>
        <v>5660101</v>
      </c>
      <c r="H29" s="287">
        <f t="shared" si="11"/>
        <v>5463523</v>
      </c>
      <c r="I29" s="287">
        <f t="shared" si="11"/>
        <v>5625420</v>
      </c>
      <c r="J29" s="287">
        <f t="shared" si="11"/>
        <v>6373467</v>
      </c>
      <c r="K29" s="287">
        <f t="shared" si="11"/>
        <v>5575842</v>
      </c>
      <c r="L29" s="287">
        <f t="shared" si="11"/>
        <v>3384940</v>
      </c>
      <c r="M29" s="287">
        <f t="shared" si="11"/>
        <v>2839940</v>
      </c>
      <c r="N29" s="287">
        <f>SUM(N30,N34,N38,N39)</f>
        <v>2068316</v>
      </c>
    </row>
    <row r="30" spans="1:14" s="262" customFormat="1" ht="30">
      <c r="A30" s="251" t="s">
        <v>51</v>
      </c>
      <c r="B30" s="256" t="s">
        <v>83</v>
      </c>
      <c r="C30" s="288">
        <f>SUM(C31:C33)</f>
        <v>3351357</v>
      </c>
      <c r="D30" s="288">
        <f aca="true" t="shared" si="12" ref="D30:M30">SUM(D31:D33)</f>
        <v>1142415</v>
      </c>
      <c r="E30" s="288">
        <f t="shared" si="12"/>
        <v>3263194</v>
      </c>
      <c r="F30" s="288">
        <f t="shared" si="12"/>
        <v>2750227</v>
      </c>
      <c r="G30" s="288">
        <f t="shared" si="12"/>
        <v>4055101</v>
      </c>
      <c r="H30" s="288">
        <f t="shared" si="12"/>
        <v>4093523</v>
      </c>
      <c r="I30" s="288">
        <f t="shared" si="12"/>
        <v>3595420</v>
      </c>
      <c r="J30" s="288">
        <f t="shared" si="12"/>
        <v>3613467</v>
      </c>
      <c r="K30" s="288">
        <f t="shared" si="12"/>
        <v>2235842</v>
      </c>
      <c r="L30" s="288">
        <f t="shared" si="12"/>
        <v>664940</v>
      </c>
      <c r="M30" s="288">
        <f t="shared" si="12"/>
        <v>0</v>
      </c>
      <c r="N30" s="288">
        <f>SUM(N31:N33)</f>
        <v>0</v>
      </c>
    </row>
    <row r="31" spans="1:14" s="262" customFormat="1" ht="15" customHeight="1">
      <c r="A31" s="253" t="s">
        <v>52</v>
      </c>
      <c r="B31" s="63" t="s">
        <v>53</v>
      </c>
      <c r="C31" s="289">
        <v>2374971</v>
      </c>
      <c r="D31" s="289">
        <v>404000</v>
      </c>
      <c r="E31" s="289">
        <v>2223600</v>
      </c>
      <c r="F31" s="289">
        <v>1458000</v>
      </c>
      <c r="G31" s="289">
        <v>2860000</v>
      </c>
      <c r="H31" s="289">
        <v>3050000</v>
      </c>
      <c r="I31" s="289">
        <v>2750000</v>
      </c>
      <c r="J31" s="289">
        <v>3038371</v>
      </c>
      <c r="K31" s="289">
        <v>1904000</v>
      </c>
      <c r="L31" s="289">
        <v>450000</v>
      </c>
      <c r="M31" s="289">
        <v>0</v>
      </c>
      <c r="N31" s="289">
        <v>0</v>
      </c>
    </row>
    <row r="32" spans="1:14" s="262" customFormat="1" ht="51">
      <c r="A32" s="253" t="s">
        <v>164</v>
      </c>
      <c r="B32" s="63" t="s">
        <v>81</v>
      </c>
      <c r="C32" s="289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0</v>
      </c>
      <c r="M32" s="289">
        <v>0</v>
      </c>
      <c r="N32" s="289">
        <v>0</v>
      </c>
    </row>
    <row r="33" spans="1:14" s="262" customFormat="1" ht="15" customHeight="1">
      <c r="A33" s="253" t="s">
        <v>165</v>
      </c>
      <c r="B33" s="63" t="s">
        <v>82</v>
      </c>
      <c r="C33" s="289">
        <v>976386</v>
      </c>
      <c r="D33" s="289">
        <v>738415</v>
      </c>
      <c r="E33" s="289">
        <v>1039594</v>
      </c>
      <c r="F33" s="289">
        <v>1292227</v>
      </c>
      <c r="G33" s="289">
        <v>1195101</v>
      </c>
      <c r="H33" s="289">
        <v>1043523</v>
      </c>
      <c r="I33" s="289">
        <v>845420</v>
      </c>
      <c r="J33" s="289">
        <v>575096</v>
      </c>
      <c r="K33" s="289">
        <v>331842</v>
      </c>
      <c r="L33" s="289">
        <v>214940</v>
      </c>
      <c r="M33" s="289">
        <v>0</v>
      </c>
      <c r="N33" s="289">
        <v>0</v>
      </c>
    </row>
    <row r="34" spans="1:14" s="262" customFormat="1" ht="30">
      <c r="A34" s="251" t="s">
        <v>84</v>
      </c>
      <c r="B34" s="256" t="s">
        <v>85</v>
      </c>
      <c r="C34" s="288">
        <f>SUM(C35:C37)</f>
        <v>0</v>
      </c>
      <c r="D34" s="288">
        <f aca="true" t="shared" si="13" ref="D34:M34">SUM(D35:D37)</f>
        <v>235000</v>
      </c>
      <c r="E34" s="288">
        <f t="shared" si="13"/>
        <v>287000</v>
      </c>
      <c r="F34" s="288">
        <f t="shared" si="13"/>
        <v>1750000</v>
      </c>
      <c r="G34" s="288">
        <f t="shared" si="13"/>
        <v>1455000</v>
      </c>
      <c r="H34" s="288">
        <f t="shared" si="13"/>
        <v>1220000</v>
      </c>
      <c r="I34" s="288">
        <f t="shared" si="13"/>
        <v>1880000</v>
      </c>
      <c r="J34" s="288">
        <f t="shared" si="13"/>
        <v>2760000</v>
      </c>
      <c r="K34" s="288">
        <f t="shared" si="13"/>
        <v>3340000</v>
      </c>
      <c r="L34" s="288">
        <f t="shared" si="13"/>
        <v>2720000</v>
      </c>
      <c r="M34" s="288">
        <f t="shared" si="13"/>
        <v>2839940</v>
      </c>
      <c r="N34" s="288">
        <f>SUM(N35:N37)</f>
        <v>2068316</v>
      </c>
    </row>
    <row r="35" spans="1:14" s="262" customFormat="1" ht="15" customHeight="1">
      <c r="A35" s="253" t="s">
        <v>52</v>
      </c>
      <c r="B35" s="63" t="s">
        <v>53</v>
      </c>
      <c r="C35" s="289">
        <v>0</v>
      </c>
      <c r="D35" s="289">
        <v>0</v>
      </c>
      <c r="E35" s="289">
        <v>0</v>
      </c>
      <c r="F35" s="289">
        <v>1200000</v>
      </c>
      <c r="G35" s="289">
        <v>1000000</v>
      </c>
      <c r="H35" s="289">
        <v>800000</v>
      </c>
      <c r="I35" s="289">
        <v>1500000</v>
      </c>
      <c r="J35" s="289">
        <v>2400000</v>
      </c>
      <c r="K35" s="289">
        <v>3000000</v>
      </c>
      <c r="L35" s="289">
        <v>2400000</v>
      </c>
      <c r="M35" s="289">
        <v>2500000</v>
      </c>
      <c r="N35" s="289">
        <v>1843316</v>
      </c>
    </row>
    <row r="36" spans="1:14" s="262" customFormat="1" ht="51">
      <c r="A36" s="253" t="s">
        <v>164</v>
      </c>
      <c r="B36" s="63" t="s">
        <v>81</v>
      </c>
      <c r="C36" s="289">
        <v>0</v>
      </c>
      <c r="D36" s="289">
        <v>0</v>
      </c>
      <c r="E36" s="289">
        <v>0</v>
      </c>
      <c r="F36" s="289">
        <v>0</v>
      </c>
      <c r="G36" s="289">
        <v>0</v>
      </c>
      <c r="H36" s="289">
        <v>0</v>
      </c>
      <c r="I36" s="289">
        <v>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</row>
    <row r="37" spans="1:14" s="262" customFormat="1" ht="15" customHeight="1">
      <c r="A37" s="253" t="s">
        <v>165</v>
      </c>
      <c r="B37" s="63" t="s">
        <v>82</v>
      </c>
      <c r="C37" s="289">
        <v>0</v>
      </c>
      <c r="D37" s="289">
        <v>235000</v>
      </c>
      <c r="E37" s="289">
        <v>287000</v>
      </c>
      <c r="F37" s="289">
        <v>550000</v>
      </c>
      <c r="G37" s="289">
        <v>455000</v>
      </c>
      <c r="H37" s="289">
        <v>420000</v>
      </c>
      <c r="I37" s="289">
        <v>380000</v>
      </c>
      <c r="J37" s="289">
        <v>360000</v>
      </c>
      <c r="K37" s="289">
        <v>340000</v>
      </c>
      <c r="L37" s="289">
        <v>320000</v>
      </c>
      <c r="M37" s="289">
        <f>250000+89940</f>
        <v>339940</v>
      </c>
      <c r="N37" s="289">
        <v>225000</v>
      </c>
    </row>
    <row r="38" spans="1:14" s="262" customFormat="1" ht="15" customHeight="1">
      <c r="A38" s="251" t="s">
        <v>88</v>
      </c>
      <c r="B38" s="256" t="s">
        <v>87</v>
      </c>
      <c r="C38" s="288">
        <v>2000000</v>
      </c>
      <c r="D38" s="288">
        <v>2000000</v>
      </c>
      <c r="E38" s="288">
        <v>1000000</v>
      </c>
      <c r="F38" s="288">
        <v>2000000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8">
        <v>0</v>
      </c>
      <c r="N38" s="288">
        <v>0</v>
      </c>
    </row>
    <row r="39" spans="1:14" s="262" customFormat="1" ht="15" customHeight="1">
      <c r="A39" s="251" t="s">
        <v>89</v>
      </c>
      <c r="B39" s="256" t="s">
        <v>86</v>
      </c>
      <c r="C39" s="288">
        <v>0</v>
      </c>
      <c r="D39" s="288">
        <v>0</v>
      </c>
      <c r="E39" s="288">
        <v>150000</v>
      </c>
      <c r="F39" s="288">
        <v>150000</v>
      </c>
      <c r="G39" s="288">
        <v>150000</v>
      </c>
      <c r="H39" s="288">
        <v>150000</v>
      </c>
      <c r="I39" s="288">
        <v>150000</v>
      </c>
      <c r="J39" s="288">
        <v>0</v>
      </c>
      <c r="K39" s="288">
        <v>0</v>
      </c>
      <c r="L39" s="288">
        <v>0</v>
      </c>
      <c r="M39" s="288">
        <v>0</v>
      </c>
      <c r="N39" s="288">
        <v>0</v>
      </c>
    </row>
    <row r="40" spans="1:14" s="261" customFormat="1" ht="25.5" customHeight="1" hidden="1">
      <c r="A40" s="248" t="s">
        <v>209</v>
      </c>
      <c r="B40" s="260" t="s">
        <v>148</v>
      </c>
      <c r="C40" s="288">
        <f>SUM(C26+C27-C31-C35-C38)</f>
        <v>13233971</v>
      </c>
      <c r="D40" s="288">
        <f aca="true" t="shared" si="14" ref="D40:M40">SUM(D26+D27-D31-D35-D38)</f>
        <v>20817280</v>
      </c>
      <c r="E40" s="288">
        <f t="shared" si="14"/>
        <v>25929696</v>
      </c>
      <c r="F40" s="288">
        <f t="shared" si="14"/>
        <v>25889050</v>
      </c>
      <c r="G40" s="288">
        <f t="shared" si="14"/>
        <v>23946549</v>
      </c>
      <c r="H40" s="288">
        <f t="shared" si="14"/>
        <v>20914974</v>
      </c>
      <c r="I40" s="288">
        <f t="shared" si="14"/>
        <v>16952925</v>
      </c>
      <c r="J40" s="288">
        <f t="shared" si="14"/>
        <v>11546445</v>
      </c>
      <c r="K40" s="288">
        <f t="shared" si="14"/>
        <v>6681368</v>
      </c>
      <c r="L40" s="288">
        <f t="shared" si="14"/>
        <v>4343316</v>
      </c>
      <c r="M40" s="288">
        <f t="shared" si="14"/>
        <v>1843316</v>
      </c>
      <c r="N40" s="288">
        <f>SUM(N26+N27-N31-N35-N38)</f>
        <v>0</v>
      </c>
    </row>
    <row r="41" spans="1:14" s="261" customFormat="1" ht="51" customHeight="1" hidden="1">
      <c r="A41" s="580" t="s">
        <v>151</v>
      </c>
      <c r="B41" s="582" t="s">
        <v>149</v>
      </c>
      <c r="C41" s="288">
        <f>SUM(C31,C35,C39,C38,C21,C36,C32)</f>
        <v>5358050</v>
      </c>
      <c r="D41" s="288">
        <f>SUM(D31,D35,D39,D38,D21,D36,D32)</f>
        <v>3377415</v>
      </c>
      <c r="E41" s="288">
        <f>SUM(E31,E35,E39,E38,E33,E37,E36,E32)</f>
        <v>4700194</v>
      </c>
      <c r="F41" s="288">
        <f>SUM(F31,F35,F39,F38,F33,F37,F36,F32)</f>
        <v>6650227</v>
      </c>
      <c r="G41" s="288">
        <f>SUM(G31,G35,G39,G38,G33,G37,G36,G32)</f>
        <v>5660101</v>
      </c>
      <c r="H41" s="288">
        <f aca="true" t="shared" si="15" ref="H41:M41">SUM(H31,H35,H39,H38,H33,H37,H36,H32)</f>
        <v>5463523</v>
      </c>
      <c r="I41" s="288">
        <f t="shared" si="15"/>
        <v>5625420</v>
      </c>
      <c r="J41" s="288">
        <f t="shared" si="15"/>
        <v>6373467</v>
      </c>
      <c r="K41" s="288">
        <f t="shared" si="15"/>
        <v>5575842</v>
      </c>
      <c r="L41" s="288">
        <f t="shared" si="15"/>
        <v>3384940</v>
      </c>
      <c r="M41" s="288">
        <f t="shared" si="15"/>
        <v>2839940</v>
      </c>
      <c r="N41" s="288">
        <f>SUM(N31,N35,N39,N38,N33,N37,N36,N32)</f>
        <v>2068316</v>
      </c>
    </row>
    <row r="42" spans="1:14" s="87" customFormat="1" ht="17.25" customHeight="1" hidden="1">
      <c r="A42" s="581"/>
      <c r="B42" s="583"/>
      <c r="C42" s="292">
        <f aca="true" t="shared" si="16" ref="C42:N42">C41/C10</f>
        <v>0.09538642016966377</v>
      </c>
      <c r="D42" s="292">
        <f t="shared" si="16"/>
        <v>0.061031403367283486</v>
      </c>
      <c r="E42" s="292">
        <f t="shared" si="16"/>
        <v>0.0824318178454082</v>
      </c>
      <c r="F42" s="292">
        <f t="shared" si="16"/>
        <v>0.11044746537199861</v>
      </c>
      <c r="G42" s="292">
        <f t="shared" si="16"/>
        <v>0.09261416672684025</v>
      </c>
      <c r="H42" s="292">
        <f t="shared" si="16"/>
        <v>0.08807648362950643</v>
      </c>
      <c r="I42" s="292">
        <f t="shared" si="16"/>
        <v>0.08934620282132177</v>
      </c>
      <c r="J42" s="292">
        <f t="shared" si="16"/>
        <v>0.0997311540238173</v>
      </c>
      <c r="K42" s="292">
        <f t="shared" si="16"/>
        <v>0.08596061637296754</v>
      </c>
      <c r="L42" s="292">
        <f t="shared" si="16"/>
        <v>0.05141312504203496</v>
      </c>
      <c r="M42" s="292">
        <f t="shared" si="16"/>
        <v>0.0424977706530323</v>
      </c>
      <c r="N42" s="292">
        <f t="shared" si="16"/>
        <v>0.030270398491207273</v>
      </c>
    </row>
    <row r="43" spans="1:14" s="261" customFormat="1" ht="25.5" customHeight="1">
      <c r="A43" s="248" t="s">
        <v>209</v>
      </c>
      <c r="B43" s="260" t="s">
        <v>90</v>
      </c>
      <c r="C43" s="288">
        <f>C26+C27-C31-C38</f>
        <v>13233971</v>
      </c>
      <c r="D43" s="288">
        <f>D26+D27-D31-D38</f>
        <v>20817280</v>
      </c>
      <c r="E43" s="288">
        <f aca="true" t="shared" si="17" ref="E43:L43">SUM(E44:E45)</f>
        <v>25929696</v>
      </c>
      <c r="F43" s="288">
        <f t="shared" si="17"/>
        <v>25889050</v>
      </c>
      <c r="G43" s="288">
        <f t="shared" si="17"/>
        <v>23946549</v>
      </c>
      <c r="H43" s="288">
        <f t="shared" si="17"/>
        <v>20914974</v>
      </c>
      <c r="I43" s="288">
        <f t="shared" si="17"/>
        <v>16952925</v>
      </c>
      <c r="J43" s="288">
        <f t="shared" si="17"/>
        <v>11546445</v>
      </c>
      <c r="K43" s="288">
        <f t="shared" si="17"/>
        <v>6681368</v>
      </c>
      <c r="L43" s="288">
        <f t="shared" si="17"/>
        <v>4343316</v>
      </c>
      <c r="M43" s="288">
        <f>SUM(M44:M45)</f>
        <v>1843316</v>
      </c>
      <c r="N43" s="288">
        <f>SUM(N44:N45)</f>
        <v>0</v>
      </c>
    </row>
    <row r="44" spans="1:14" s="262" customFormat="1" ht="15" customHeight="1" hidden="1">
      <c r="A44" s="251">
        <v>1</v>
      </c>
      <c r="B44" s="256" t="s">
        <v>150</v>
      </c>
      <c r="C44" s="287">
        <v>8233971</v>
      </c>
      <c r="D44" s="287">
        <f>C44+D27-D31</f>
        <v>17817280</v>
      </c>
      <c r="E44" s="287">
        <f>D44+E27-E31-E35-E36</f>
        <v>23929696</v>
      </c>
      <c r="F44" s="287">
        <f>E44+F27-F31-F35-F36</f>
        <v>25889050</v>
      </c>
      <c r="G44" s="287">
        <f aca="true" t="shared" si="18" ref="G44:M44">F44+G27-G31-G35-G36</f>
        <v>23946549</v>
      </c>
      <c r="H44" s="287">
        <f t="shared" si="18"/>
        <v>20914974</v>
      </c>
      <c r="I44" s="287">
        <f t="shared" si="18"/>
        <v>16952925</v>
      </c>
      <c r="J44" s="287">
        <f t="shared" si="18"/>
        <v>11546445</v>
      </c>
      <c r="K44" s="287">
        <f t="shared" si="18"/>
        <v>6681368</v>
      </c>
      <c r="L44" s="287">
        <f t="shared" si="18"/>
        <v>4343316</v>
      </c>
      <c r="M44" s="287">
        <f t="shared" si="18"/>
        <v>1843316</v>
      </c>
      <c r="N44" s="287">
        <f>M44+N27-N31-N35-N36</f>
        <v>0</v>
      </c>
    </row>
    <row r="45" spans="1:14" s="262" customFormat="1" ht="15" customHeight="1" hidden="1">
      <c r="A45" s="251">
        <v>2</v>
      </c>
      <c r="B45" s="256" t="s">
        <v>146</v>
      </c>
      <c r="C45" s="287">
        <v>5000000</v>
      </c>
      <c r="D45" s="287">
        <f aca="true" t="shared" si="19" ref="D45:M45">C45-D38</f>
        <v>3000000</v>
      </c>
      <c r="E45" s="287">
        <f t="shared" si="19"/>
        <v>2000000</v>
      </c>
      <c r="F45" s="287">
        <f t="shared" si="19"/>
        <v>0</v>
      </c>
      <c r="G45" s="287">
        <f t="shared" si="19"/>
        <v>0</v>
      </c>
      <c r="H45" s="287">
        <f t="shared" si="19"/>
        <v>0</v>
      </c>
      <c r="I45" s="287">
        <f t="shared" si="19"/>
        <v>0</v>
      </c>
      <c r="J45" s="287">
        <f t="shared" si="19"/>
        <v>0</v>
      </c>
      <c r="K45" s="287">
        <f t="shared" si="19"/>
        <v>0</v>
      </c>
      <c r="L45" s="287">
        <f t="shared" si="19"/>
        <v>0</v>
      </c>
      <c r="M45" s="287">
        <f t="shared" si="19"/>
        <v>0</v>
      </c>
      <c r="N45" s="287">
        <f>M45-N38</f>
        <v>0</v>
      </c>
    </row>
    <row r="46" spans="1:14" s="200" customFormat="1" ht="51">
      <c r="A46" s="306" t="s">
        <v>163</v>
      </c>
      <c r="B46" s="63" t="s">
        <v>91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1</v>
      </c>
    </row>
    <row r="47" spans="1:14" s="337" customFormat="1" ht="21" customHeight="1">
      <c r="A47" s="137" t="s">
        <v>76</v>
      </c>
      <c r="B47" s="260" t="s">
        <v>92</v>
      </c>
      <c r="C47" s="338">
        <f aca="true" t="shared" si="20" ref="C47:M47">C43/C10</f>
        <v>0.2355971143082176</v>
      </c>
      <c r="D47" s="338">
        <f t="shared" si="20"/>
        <v>0.37617758335581597</v>
      </c>
      <c r="E47" s="338">
        <f t="shared" si="20"/>
        <v>0.4547539904648212</v>
      </c>
      <c r="F47" s="338">
        <f t="shared" si="20"/>
        <v>0.4299672707997698</v>
      </c>
      <c r="G47" s="338">
        <f t="shared" si="20"/>
        <v>0.3918286407995988</v>
      </c>
      <c r="H47" s="338">
        <f t="shared" si="20"/>
        <v>0.3371665800844167</v>
      </c>
      <c r="I47" s="338">
        <f t="shared" si="20"/>
        <v>0.2692562467272944</v>
      </c>
      <c r="J47" s="338">
        <f t="shared" si="20"/>
        <v>0.18067721770937784</v>
      </c>
      <c r="K47" s="338">
        <f t="shared" si="20"/>
        <v>0.10300408646705221</v>
      </c>
      <c r="L47" s="338">
        <f t="shared" si="20"/>
        <v>0.06596969181287442</v>
      </c>
      <c r="M47" s="338">
        <f t="shared" si="20"/>
        <v>0.027583970298339006</v>
      </c>
      <c r="N47" s="338">
        <f>N43/N10</f>
        <v>0</v>
      </c>
    </row>
    <row r="48" spans="1:14" s="339" customFormat="1" ht="25.5">
      <c r="A48" s="137" t="s">
        <v>77</v>
      </c>
      <c r="B48" s="260" t="s">
        <v>93</v>
      </c>
      <c r="C48" s="340">
        <f>(C41/C10)</f>
        <v>0.09538642016966377</v>
      </c>
      <c r="D48" s="340">
        <f aca="true" t="shared" si="21" ref="D48:M48">(D41/D10)</f>
        <v>0.061031403367283486</v>
      </c>
      <c r="E48" s="340">
        <f t="shared" si="21"/>
        <v>0.0824318178454082</v>
      </c>
      <c r="F48" s="340">
        <f t="shared" si="21"/>
        <v>0.11044746537199861</v>
      </c>
      <c r="G48" s="340">
        <f t="shared" si="21"/>
        <v>0.09261416672684025</v>
      </c>
      <c r="H48" s="340">
        <f t="shared" si="21"/>
        <v>0.08807648362950643</v>
      </c>
      <c r="I48" s="340">
        <f t="shared" si="21"/>
        <v>0.08934620282132177</v>
      </c>
      <c r="J48" s="340">
        <f t="shared" si="21"/>
        <v>0.0997311540238173</v>
      </c>
      <c r="K48" s="340">
        <f t="shared" si="21"/>
        <v>0.08596061637296754</v>
      </c>
      <c r="L48" s="340">
        <f t="shared" si="21"/>
        <v>0.05141312504203496</v>
      </c>
      <c r="M48" s="340">
        <f t="shared" si="21"/>
        <v>0.0424977706530323</v>
      </c>
      <c r="N48" s="340">
        <f>(N41/N10)</f>
        <v>0.030270398491207273</v>
      </c>
    </row>
    <row r="49" spans="1:14" s="204" customFormat="1" ht="17.25" customHeight="1">
      <c r="A49" s="242" t="s">
        <v>78</v>
      </c>
      <c r="B49" s="260" t="s">
        <v>94</v>
      </c>
      <c r="C49" s="340">
        <f>C43/C10</f>
        <v>0.2355971143082176</v>
      </c>
      <c r="D49" s="340">
        <f aca="true" t="shared" si="22" ref="D49:M49">D43/D10</f>
        <v>0.37617758335581597</v>
      </c>
      <c r="E49" s="340">
        <f t="shared" si="22"/>
        <v>0.4547539904648212</v>
      </c>
      <c r="F49" s="340">
        <f t="shared" si="22"/>
        <v>0.4299672707997698</v>
      </c>
      <c r="G49" s="340">
        <f t="shared" si="22"/>
        <v>0.3918286407995988</v>
      </c>
      <c r="H49" s="340">
        <f t="shared" si="22"/>
        <v>0.3371665800844167</v>
      </c>
      <c r="I49" s="340">
        <f t="shared" si="22"/>
        <v>0.2692562467272944</v>
      </c>
      <c r="J49" s="340">
        <f t="shared" si="22"/>
        <v>0.18067721770937784</v>
      </c>
      <c r="K49" s="340">
        <f t="shared" si="22"/>
        <v>0.10300408646705221</v>
      </c>
      <c r="L49" s="340">
        <f t="shared" si="22"/>
        <v>0.06596969181287442</v>
      </c>
      <c r="M49" s="340">
        <f t="shared" si="22"/>
        <v>0.027583970298339006</v>
      </c>
      <c r="N49" s="340">
        <f>N43/N10</f>
        <v>0</v>
      </c>
    </row>
    <row r="50" spans="1:14" s="204" customFormat="1" ht="25.5">
      <c r="A50" s="242" t="s">
        <v>79</v>
      </c>
      <c r="B50" s="260" t="s">
        <v>93</v>
      </c>
      <c r="C50" s="340">
        <f>C41/C10</f>
        <v>0.09538642016966377</v>
      </c>
      <c r="D50" s="340">
        <f aca="true" t="shared" si="23" ref="D50:M50">D41/D10</f>
        <v>0.061031403367283486</v>
      </c>
      <c r="E50" s="340">
        <f t="shared" si="23"/>
        <v>0.0824318178454082</v>
      </c>
      <c r="F50" s="340">
        <f t="shared" si="23"/>
        <v>0.11044746537199861</v>
      </c>
      <c r="G50" s="340">
        <f t="shared" si="23"/>
        <v>0.09261416672684025</v>
      </c>
      <c r="H50" s="340">
        <f t="shared" si="23"/>
        <v>0.08807648362950643</v>
      </c>
      <c r="I50" s="340">
        <f t="shared" si="23"/>
        <v>0.08934620282132177</v>
      </c>
      <c r="J50" s="340">
        <f t="shared" si="23"/>
        <v>0.0997311540238173</v>
      </c>
      <c r="K50" s="340">
        <f t="shared" si="23"/>
        <v>0.08596061637296754</v>
      </c>
      <c r="L50" s="340">
        <f t="shared" si="23"/>
        <v>0.05141312504203496</v>
      </c>
      <c r="M50" s="340">
        <f t="shared" si="23"/>
        <v>0.0424977706530323</v>
      </c>
      <c r="N50" s="340">
        <f>N41/N10</f>
        <v>0.030270398491207273</v>
      </c>
    </row>
    <row r="51" spans="1:13" ht="12.75">
      <c r="A51" s="150"/>
      <c r="F51" s="263"/>
      <c r="G51" s="150"/>
      <c r="L51" s="263"/>
      <c r="M51" s="150"/>
    </row>
    <row r="52" spans="1:13" ht="12.75">
      <c r="A52" s="150"/>
      <c r="F52" s="263"/>
      <c r="G52" s="150"/>
      <c r="L52" s="263"/>
      <c r="M52" s="150"/>
    </row>
    <row r="53" spans="1:13" ht="12.75">
      <c r="A53" s="150"/>
      <c r="F53" s="263"/>
      <c r="G53" s="150"/>
      <c r="L53" s="263"/>
      <c r="M53" s="150"/>
    </row>
    <row r="54" spans="1:13" ht="12.75">
      <c r="A54" s="150"/>
      <c r="F54" s="263"/>
      <c r="G54" s="150"/>
      <c r="L54" s="263"/>
      <c r="M54" s="150"/>
    </row>
    <row r="55" spans="1:13" ht="12.75">
      <c r="A55" s="150"/>
      <c r="F55" s="263"/>
      <c r="G55" s="150"/>
      <c r="L55" s="263"/>
      <c r="M55" s="150"/>
    </row>
    <row r="56" spans="6:12" ht="12.75">
      <c r="F56" s="263"/>
      <c r="L56" s="263"/>
    </row>
    <row r="57" spans="6:12" ht="12.75">
      <c r="F57" s="263"/>
      <c r="L57" s="263"/>
    </row>
    <row r="58" spans="6:12" ht="12.75">
      <c r="F58" s="263"/>
      <c r="L58" s="263"/>
    </row>
    <row r="59" spans="6:12" ht="12.75">
      <c r="F59" s="263"/>
      <c r="L59" s="263"/>
    </row>
    <row r="60" spans="6:12" ht="12.75">
      <c r="F60" s="263"/>
      <c r="L60" s="263"/>
    </row>
  </sheetData>
  <mergeCells count="5">
    <mergeCell ref="D7:F7"/>
    <mergeCell ref="G7:J7"/>
    <mergeCell ref="K7:N7"/>
    <mergeCell ref="A41:A42"/>
    <mergeCell ref="B41:B42"/>
  </mergeCells>
  <printOptions/>
  <pageMargins left="0.71" right="0.32" top="0.29" bottom="0.67" header="0.87" footer="0.16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Powiatowy Urząd Pracy w Iławie</cp:lastModifiedBy>
  <cp:lastPrinted>2007-01-12T12:38:17Z</cp:lastPrinted>
  <dcterms:created xsi:type="dcterms:W3CDTF">1998-12-09T13:02:10Z</dcterms:created>
  <dcterms:modified xsi:type="dcterms:W3CDTF">2007-01-12T12:38:20Z</dcterms:modified>
  <cp:category/>
  <cp:version/>
  <cp:contentType/>
  <cp:contentStatus/>
</cp:coreProperties>
</file>