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920" windowWidth="8430" windowHeight="5895" tabRatio="771" firstSheet="3" activeTab="9"/>
  </bookViews>
  <sheets>
    <sheet name="zał2-sfin" sheetId="1" r:id="rId1"/>
    <sheet name="zał3-prog wielol" sheetId="2" r:id="rId2"/>
    <sheet name="zał4-zadania inwestycyjne" sheetId="3" r:id="rId3"/>
    <sheet name="zał5-projekty unia" sheetId="4" r:id="rId4"/>
    <sheet name="zał6-zlecone" sheetId="5" r:id="rId5"/>
    <sheet name="zał7-poroz" sheetId="6" r:id="rId6"/>
    <sheet name="zał8-gosp" sheetId="7" r:id="rId7"/>
    <sheet name="zał9-dot dla niep" sheetId="8" r:id="rId8"/>
    <sheet name="zał10-progn" sheetId="9" r:id="rId9"/>
    <sheet name="zał11-syt finans" sheetId="10" r:id="rId10"/>
  </sheets>
  <definedNames>
    <definedName name="_xlnm.Print_Titles" localSheetId="8">'zał10-progn'!$A:$B</definedName>
    <definedName name="_xlnm.Print_Titles" localSheetId="9">'zał11-syt finans'!$A:$B</definedName>
    <definedName name="_xlnm.Print_Titles" localSheetId="2">'zał4-zadania inwestycyjne'!$10:$13</definedName>
    <definedName name="_xlnm.Print_Titles" localSheetId="3">'zał5-projekty unia'!$7:$13</definedName>
    <definedName name="_xlnm.Print_Titles" localSheetId="4">'zał6-zlecone'!$9:$10</definedName>
    <definedName name="_xlnm.Print_Titles" localSheetId="5">'zał7-poroz'!$8:$11</definedName>
  </definedNames>
  <calcPr fullCalcOnLoad="1"/>
</workbook>
</file>

<file path=xl/sharedStrings.xml><?xml version="1.0" encoding="utf-8"?>
<sst xmlns="http://schemas.openxmlformats.org/spreadsheetml/2006/main" count="1145" uniqueCount="526">
  <si>
    <t>Pokrywanie kosztów utrzymania dzieci i młodzieży z terenu naszego powiatu umieszczonych w placówkach opiekuńczo-wychowawczych na terenie innego powiatu</t>
  </si>
  <si>
    <t>Stan środków obrotowych** na początek roku</t>
  </si>
  <si>
    <t>**) stan środków pieniężnych</t>
  </si>
  <si>
    <t>*) w rachunku dochodów własnych - dochody</t>
  </si>
  <si>
    <t>***) źródła dochodów wskazanych przez Zarząd</t>
  </si>
  <si>
    <t>Wydatki bieżące</t>
  </si>
  <si>
    <t xml:space="preserve">                                      do Uchwały Zarządu Powiatu Nr XX/        /08</t>
  </si>
  <si>
    <t xml:space="preserve">                                      do Uchwały Rady Powiatu Nr  XX/         /08</t>
  </si>
  <si>
    <t>1.7</t>
  </si>
  <si>
    <t>2.1</t>
  </si>
  <si>
    <t>Nazwa</t>
  </si>
  <si>
    <t>Rok 2009</t>
  </si>
  <si>
    <t>Nazwa zadania inwestycyjnego okres realizacji (w latach)</t>
  </si>
  <si>
    <t>Łączne koszty finansowe</t>
  </si>
  <si>
    <t>11.</t>
  </si>
  <si>
    <t>12.</t>
  </si>
  <si>
    <t>Rok budżetowy 2007 (6+7+8+9)</t>
  </si>
  <si>
    <t>Dochody własne jst</t>
  </si>
  <si>
    <t>środki pochodzące z innych źr*</t>
  </si>
  <si>
    <t>środki wymienione w art.. 5 ust. 1 pkt 2 i 3 u.f.p.</t>
  </si>
  <si>
    <t>PLANOWANE WYDATKI</t>
  </si>
  <si>
    <t>W TYM: ŹRÓDŁA FINANSOWANIA</t>
  </si>
  <si>
    <t>2009 r.</t>
  </si>
  <si>
    <t>2010 r.</t>
  </si>
  <si>
    <t xml:space="preserve">Wydatki* na programy i projekty realizowane ze środków pochodzacych z funduszy strukturalnych i Funduszu Spójności </t>
  </si>
  <si>
    <t>w tym wydatki na wieloletnie programy inwestycyjne</t>
  </si>
  <si>
    <t xml:space="preserve">Wydatki bieżące </t>
  </si>
  <si>
    <t>spłata pożyczek, kredytów zaciągniętych w związku ze środkami określonymi w umowie zawartej z podmiotem dysponującym z funduszami strukturalnymi lub F.S.U.E</t>
  </si>
  <si>
    <t>odsetki</t>
  </si>
  <si>
    <t>Spłata zaciągnietych pożyczek, kredytów, w tym:</t>
  </si>
  <si>
    <t>B.</t>
  </si>
  <si>
    <t>Spłata przewidywanych pożyczek, kredytów, w tym:</t>
  </si>
  <si>
    <t>Wartość udzielonych poręczeń</t>
  </si>
  <si>
    <t>Wykup papierów wartosciowych</t>
  </si>
  <si>
    <t>C.</t>
  </si>
  <si>
    <t>D.</t>
  </si>
  <si>
    <t>PLANOWANA ŁĄCZNA KWOTA DŁUGU NA 31/12 DANEGO ROKU, w tym:</t>
  </si>
  <si>
    <t>Dług zaciągnietejw związku ze środkami określonymi w umowie zawartej z podmiotem dysponującym funduszami strukturalnymi lub F.S.U.E</t>
  </si>
  <si>
    <t>E.</t>
  </si>
  <si>
    <t>§</t>
  </si>
  <si>
    <t xml:space="preserve">Kredyty </t>
  </si>
  <si>
    <t>Pożyczki na finansowanie zadań realizowanych z udziałem środków pochodzacych z budżetu UE</t>
  </si>
  <si>
    <t>§ 903</t>
  </si>
  <si>
    <t>§ 951</t>
  </si>
  <si>
    <t>§ 941 do § 944</t>
  </si>
  <si>
    <t>Obligacje skarbowe</t>
  </si>
  <si>
    <t>§ 911</t>
  </si>
  <si>
    <t>Inne papiery wartościowe</t>
  </si>
  <si>
    <t>§ 931</t>
  </si>
  <si>
    <t>Inne źródła ( wolne środki)</t>
  </si>
  <si>
    <t>Spłaty pożyczek otrzymanych na finansowanie zadań realizowanych z udziałem środków pochodzących z budzetu UE</t>
  </si>
  <si>
    <t>§ 963</t>
  </si>
  <si>
    <t>Udzielone pożyczki</t>
  </si>
  <si>
    <t xml:space="preserve">Lokaty </t>
  </si>
  <si>
    <t>§ 971</t>
  </si>
  <si>
    <t>Przychody *)</t>
  </si>
  <si>
    <t>OGÓŁEM</t>
  </si>
  <si>
    <t xml:space="preserve">w złotych </t>
  </si>
  <si>
    <t>PROGNOZA</t>
  </si>
  <si>
    <t>Prognoza</t>
  </si>
  <si>
    <t>Dochody własne , w tym  :</t>
  </si>
  <si>
    <t>udziały w podatkach stanowiących dochód budżetu powiatu</t>
  </si>
  <si>
    <t>dochody z majątku powiatu</t>
  </si>
  <si>
    <t>pozostałe dochody</t>
  </si>
  <si>
    <t>Dotacje celowe na zadania z zakresu administracji rządowej</t>
  </si>
  <si>
    <t>Pozostałe dotacje</t>
  </si>
  <si>
    <t>obsługa długu publicznego - spłata odsetek</t>
  </si>
  <si>
    <t xml:space="preserve">     od zaciągniętych kredytów</t>
  </si>
  <si>
    <t xml:space="preserve">     od emisji obligacji</t>
  </si>
  <si>
    <t>Wydatki majątkowe</t>
  </si>
  <si>
    <t>WYNIK ROKU BUDŻETOWEGO</t>
  </si>
  <si>
    <t>STAN ZADŁUŻENIA POWIATU Z TYTUŁU KREDYTÓW I OBLIGACJI NA 31/12 ROKU UBIEGŁEGO</t>
  </si>
  <si>
    <t>Emisja obligacji</t>
  </si>
  <si>
    <t>Wykup obligacji</t>
  </si>
  <si>
    <t>STAN ZADŁUŻENIA POWIATU Z TYTUŁU KREDYTÓW NA 31/12 ROKU BUDŻETOWEGO</t>
  </si>
  <si>
    <t>KWOTY PRZYPADAJĄCEGO DO SPŁATY W DANYM ROKU BUDŻETOWYM RAT KREDYTÓW, WYKUP OBLIGACJI I ODSETEK ORAZ SPŁATA UDZIELONYCH PORĘCZEŃ W STOSUNKU DO DOCHODÓW</t>
  </si>
  <si>
    <t>Zadłużenie z tytułu kredytów, w tym:</t>
  </si>
  <si>
    <t>Wyszczególnienie</t>
  </si>
  <si>
    <t>4.</t>
  </si>
  <si>
    <t>Dział</t>
  </si>
  <si>
    <t>IX.</t>
  </si>
  <si>
    <t>XI.1</t>
  </si>
  <si>
    <t>XI.2</t>
  </si>
  <si>
    <t>Rozdział</t>
  </si>
  <si>
    <t>Treść</t>
  </si>
  <si>
    <t>Kwota</t>
  </si>
  <si>
    <t>Wydatki</t>
  </si>
  <si>
    <t>L.p.</t>
  </si>
  <si>
    <t>I.</t>
  </si>
  <si>
    <t>1.</t>
  </si>
  <si>
    <t>2.</t>
  </si>
  <si>
    <t>3.</t>
  </si>
  <si>
    <t>II.</t>
  </si>
  <si>
    <t>III.</t>
  </si>
  <si>
    <t>Nazwa jednostki</t>
  </si>
  <si>
    <t>Wyemitowane papiery wartościowe</t>
  </si>
  <si>
    <t>5.</t>
  </si>
  <si>
    <t>Kredyty</t>
  </si>
  <si>
    <t>Pożyczki</t>
  </si>
  <si>
    <t>Przyjęte depozyty</t>
  </si>
  <si>
    <t>6.</t>
  </si>
  <si>
    <t>Klasyfikacja</t>
  </si>
  <si>
    <t>przychodów i rozchodów</t>
  </si>
  <si>
    <t>Planowane dochody</t>
  </si>
  <si>
    <t>Planowane wydatki</t>
  </si>
  <si>
    <t>Nadwyżka budżetu z lat ubiegłych</t>
  </si>
  <si>
    <t>Wykup papierów wartościowych</t>
  </si>
  <si>
    <t>Spłata kredytu</t>
  </si>
  <si>
    <t>7.</t>
  </si>
  <si>
    <t>Dochody ogółem</t>
  </si>
  <si>
    <t>IV.</t>
  </si>
  <si>
    <t>8.</t>
  </si>
  <si>
    <t>Przychody ogółem:</t>
  </si>
  <si>
    <t>Spłaty pożyczek udzielonych</t>
  </si>
  <si>
    <t>Prywatyzacja majątku j.s.t.</t>
  </si>
  <si>
    <t>Rozchody ogółem:</t>
  </si>
  <si>
    <t>Rozchody z tytułu innych rozliczeń</t>
  </si>
  <si>
    <t>§ 992</t>
  </si>
  <si>
    <t>§ 995</t>
  </si>
  <si>
    <t>§ 994</t>
  </si>
  <si>
    <t>§ 982</t>
  </si>
  <si>
    <t>Spłaty pożyczek</t>
  </si>
  <si>
    <t>§ 952</t>
  </si>
  <si>
    <t>§ 955</t>
  </si>
  <si>
    <t xml:space="preserve">§ od 941 do 944 </t>
  </si>
  <si>
    <t>§ 957</t>
  </si>
  <si>
    <t>Nadwyżka/Deficyt    I  - II</t>
  </si>
  <si>
    <t xml:space="preserve">Pożyczki </t>
  </si>
  <si>
    <t>V.</t>
  </si>
  <si>
    <t>VI.</t>
  </si>
  <si>
    <t>VII.</t>
  </si>
  <si>
    <t>Wydatki nie znajdujące pokrycia w planowanych dochodach (II - VI)</t>
  </si>
  <si>
    <t>VIII.</t>
  </si>
  <si>
    <t>Na pokrycie wydatków nie znajdujących pokrycia w planowanych dochodach planuje się przychody (III)</t>
  </si>
  <si>
    <t>Finansowanie III - IV</t>
  </si>
  <si>
    <t>Dochody przeznaczone na pokrycie wydatków (I - V)</t>
  </si>
  <si>
    <t>(w złotych)</t>
  </si>
  <si>
    <t>w złotych</t>
  </si>
  <si>
    <t>§ 991</t>
  </si>
  <si>
    <t>Z dochodów przeznacza się na spłatę kredytów i pożyczek (IV)</t>
  </si>
  <si>
    <t>Lp.</t>
  </si>
  <si>
    <t>Subwencje</t>
  </si>
  <si>
    <t>Dotacje celowe na zadania własne</t>
  </si>
  <si>
    <t>RAZEM</t>
  </si>
  <si>
    <t>Ogółem</t>
  </si>
  <si>
    <t>w tym: dotacja                                                                                                                                        z budżetu</t>
  </si>
  <si>
    <t>w tym: wpłata                   do budżetu</t>
  </si>
  <si>
    <t>I</t>
  </si>
  <si>
    <t>-</t>
  </si>
  <si>
    <t>II</t>
  </si>
  <si>
    <t>GOSPODARSTWA POMOCNICZE  w tym:</t>
  </si>
  <si>
    <t>Zespół Szkół Warsztaty Szkolne w Lubawie,                                        ul. Kupnera 123</t>
  </si>
  <si>
    <t>Zespół Szkół Rolniczych Gospodarstwo Pomocnicze w Kisielicach, ul. Szkolna 4</t>
  </si>
  <si>
    <t>zakup rejestratora cyfrowego wchodzącego wskład monitoringu wizyjnego</t>
  </si>
  <si>
    <t>wymiana bram garażowych</t>
  </si>
  <si>
    <t>Zespól Szkół Warsztaty Szkolne w Iławie ul. Mierosławskiego 10</t>
  </si>
  <si>
    <t>Powiatowy Zarząd Dróg w Iławie</t>
  </si>
  <si>
    <t>Dom Pomocy Społecznej w Lubawie</t>
  </si>
  <si>
    <t>Zespół Szkół w Iławie, ul. Kopernika 8a</t>
  </si>
  <si>
    <t>Zespół Szkół Zawodowych w Iławie, ul. Mierosławskiego 10</t>
  </si>
  <si>
    <t>Zespół Szkół Rolniczych w Kisielicach</t>
  </si>
  <si>
    <t>9.</t>
  </si>
  <si>
    <t>Zespół Szkół Ogólnokształcących w Iławie</t>
  </si>
  <si>
    <t>10.</t>
  </si>
  <si>
    <t>Zespół Szkół w Lubawie</t>
  </si>
  <si>
    <t>Paragraf</t>
  </si>
  <si>
    <t>010</t>
  </si>
  <si>
    <t>ROLNICTWO I ŁOWIECTWO</t>
  </si>
  <si>
    <t>01005</t>
  </si>
  <si>
    <t>Prace geodezyjno-urządzeniowe na potrzeby rolnictwa</t>
  </si>
  <si>
    <t>2110</t>
  </si>
  <si>
    <t>Dotacje celowe otrzymane z budżetu państwa za zadania bieżące z zakresu administracji rządowej oraz inne zadania zlecone ustawami realizowane przez powiat</t>
  </si>
  <si>
    <t>TRANSPORT I ŁĄCZNOŚĆ</t>
  </si>
  <si>
    <t>Powiat Kwidzyński -      7.181,-zł</t>
  </si>
  <si>
    <t>Powiat Janów Lubelski-  42.625,-zł</t>
  </si>
  <si>
    <t>Powiat Ostródzki -         3.294,-zł</t>
  </si>
  <si>
    <t>700</t>
  </si>
  <si>
    <t>GOSPODARKA MIESZKANIOWA</t>
  </si>
  <si>
    <t>70005</t>
  </si>
  <si>
    <t>Gospodarka gruntami i nieruchomościami</t>
  </si>
  <si>
    <t>710</t>
  </si>
  <si>
    <t>DZIAŁALNOŚĆ USŁUGOWA</t>
  </si>
  <si>
    <t>71013</t>
  </si>
  <si>
    <t>Prace geodezyjne i kartograficzne</t>
  </si>
  <si>
    <t>71014</t>
  </si>
  <si>
    <t>Opracowania geodezyjne i kartograficzne</t>
  </si>
  <si>
    <t>71015</t>
  </si>
  <si>
    <t>Nadzór Budowlany</t>
  </si>
  <si>
    <t>6410</t>
  </si>
  <si>
    <t>750</t>
  </si>
  <si>
    <t>ADMINISTRACJA PUBLICZNA</t>
  </si>
  <si>
    <t>75011</t>
  </si>
  <si>
    <t>Urzędy Wojewódzkie</t>
  </si>
  <si>
    <t>75045</t>
  </si>
  <si>
    <t>Komisje Poborowe</t>
  </si>
  <si>
    <t>754</t>
  </si>
  <si>
    <t>BEZPIECZEŃSTWO PUBLICZNE I OCHRONA PRZECIWPOŻAROWA</t>
  </si>
  <si>
    <t>75411</t>
  </si>
  <si>
    <t>Komendy Powiatowe Państowej Straży Pożarnej</t>
  </si>
  <si>
    <t>75414</t>
  </si>
  <si>
    <t>Obrona cywilna</t>
  </si>
  <si>
    <t>OŚWIATA I WYCHOWANIE</t>
  </si>
  <si>
    <t>851</t>
  </si>
  <si>
    <t>OCHRONA ZDROWIA</t>
  </si>
  <si>
    <t>85156</t>
  </si>
  <si>
    <t>Składki na ubezpieczenie zdrowotne oraz świadczenia dla osób nie objętych obowiązkiem ubezpieczenia zdrowotnego</t>
  </si>
  <si>
    <t>85203</t>
  </si>
  <si>
    <t>Ośrodki wsparcia</t>
  </si>
  <si>
    <t>POMOC SPOŁECZNA</t>
  </si>
  <si>
    <t>WYDATKI OGÓŁEM</t>
  </si>
  <si>
    <t xml:space="preserve">  Dochody i wydatki związane z realizacją zadań z zakresu administracji rządowej </t>
  </si>
  <si>
    <t>OPIEKA SPOŁECZNA</t>
  </si>
  <si>
    <t xml:space="preserve">              OGÓŁEM</t>
  </si>
  <si>
    <t>KLASYFIKACJA</t>
  </si>
  <si>
    <t>Dofinansowanie dla Samorządu Województwa Warmińsko-Mazurskiego na realizację zadań związanych z funkcjonowaniem Biura Regionalnego w Brukseli</t>
  </si>
  <si>
    <t xml:space="preserve">Partycypacja w kosztach utrzymania pomieszczeń w budynkach szkoły w Zalewie w zakresie wykorzystywanych do nauki w zakresie LO dla dorosłych  </t>
  </si>
  <si>
    <t>Lata realizacji</t>
  </si>
  <si>
    <t>Nakłady poniesione do 31.XII.2004</t>
  </si>
  <si>
    <t>Pozostałe nakłady do poniesienia (8+12+13+14)</t>
  </si>
  <si>
    <t>Jednostka organizacyjna realizująca zadanie</t>
  </si>
  <si>
    <t>Rok 2006</t>
  </si>
  <si>
    <t>Kredyty i pożyczki</t>
  </si>
  <si>
    <t>Rodzaj zadłużenia</t>
  </si>
  <si>
    <t xml:space="preserve">Przewidywany stan na koniec roku </t>
  </si>
  <si>
    <t>Wymagalne zobowiązania, wynikające z następujących tytułów:</t>
  </si>
  <si>
    <t xml:space="preserve">   a) ustaw</t>
  </si>
  <si>
    <t xml:space="preserve">   b) orzeczeń sądu</t>
  </si>
  <si>
    <t xml:space="preserve">   c) udzielonych poręczeń i gwarancji</t>
  </si>
  <si>
    <t xml:space="preserve">   d) innych tytułów</t>
  </si>
  <si>
    <t>Łączna kwota długu na koniec roku budżetowego</t>
  </si>
  <si>
    <t>Procentowy udział długu w dochodach</t>
  </si>
  <si>
    <t xml:space="preserve">                     Załącznik Nr 8</t>
  </si>
  <si>
    <t>Ogółem kwota dotacji</t>
  </si>
  <si>
    <t xml:space="preserve">Starostwo Powiatowe </t>
  </si>
  <si>
    <t>Współfinansowanie kosztów zatrudnienia pracownika oddelegowanego do pracy w Międzyzwiązkowej Organizacji Związkowej obsługującego szkoły i placówki na terenie miasta Iława - porozumienie z miastem Iława</t>
  </si>
  <si>
    <t>Dotacja dla budżetu Miasta Katowice na pokrycie kosztów utrzymania dziecka w rodzinie zastępczej</t>
  </si>
  <si>
    <t>RACHUNEK DOCHODÓW WŁASNYCH w tym:</t>
  </si>
  <si>
    <t xml:space="preserve"> </t>
  </si>
  <si>
    <t xml:space="preserve">                     Załącznik Nr 3</t>
  </si>
  <si>
    <t>Projekt</t>
  </si>
  <si>
    <t>Kategoria interwencji funduszy strukturalnych</t>
  </si>
  <si>
    <t>Klasyfikacja (dział, rozdział)</t>
  </si>
  <si>
    <t>Wydatki w okresie realizacji Projektu (całkowita wartość Projektu) (6+7)</t>
  </si>
  <si>
    <t>w tym:</t>
  </si>
  <si>
    <t>Środki z budżetu krajowego</t>
  </si>
  <si>
    <t>Środki z budżetu UE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</si>
  <si>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</si>
  <si>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</si>
  <si>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</si>
  <si>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</si>
  <si>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</si>
  <si>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pożyczki i kredyty</t>
  </si>
  <si>
    <t>obligacje</t>
  </si>
  <si>
    <t>pozostałe**</t>
  </si>
  <si>
    <t>pożyczki na prefinansowanie z budżetu państwa</t>
  </si>
  <si>
    <t>pozostałe</t>
  </si>
  <si>
    <t>Wydatki majątkowe razem:</t>
  </si>
  <si>
    <t>x</t>
  </si>
  <si>
    <t>1.1</t>
  </si>
  <si>
    <t>Program:</t>
  </si>
  <si>
    <t>Priorytet:</t>
  </si>
  <si>
    <t>Działanie:</t>
  </si>
  <si>
    <t>Nazwa projektu:</t>
  </si>
  <si>
    <t>Razem wydatki:</t>
  </si>
  <si>
    <t>2008 r.</t>
  </si>
  <si>
    <t>1.3</t>
  </si>
  <si>
    <t>Wydatki bieżące razem:</t>
  </si>
  <si>
    <t>Ogółem (1+2)</t>
  </si>
  <si>
    <t>1.4</t>
  </si>
  <si>
    <t>DOCHODY OGÓŁEM</t>
  </si>
  <si>
    <t>SPŁATA ZOBOWIĄZAŃ (A+B+C+D)</t>
  </si>
  <si>
    <t>A.</t>
  </si>
  <si>
    <t xml:space="preserve">1. </t>
  </si>
  <si>
    <t>spłata pożyczek, kredytów krajowych</t>
  </si>
  <si>
    <t>Dział 600 Rozdział 60014</t>
  </si>
  <si>
    <t xml:space="preserve">                     Załącznik Nr 6</t>
  </si>
  <si>
    <t>Dotacje ogółem</t>
  </si>
  <si>
    <t>Pochodne od wynagrodzeń</t>
  </si>
  <si>
    <t>Wynagrodzenia</t>
  </si>
  <si>
    <t xml:space="preserve">Dochody i wydatki związane z realizacją zadań realizowanych </t>
  </si>
  <si>
    <t>Stan środków obrotowych** na koniec roku</t>
  </si>
  <si>
    <t>§ 2650, § 2660</t>
  </si>
  <si>
    <t>inwestycje</t>
  </si>
  <si>
    <t>Zespół Placówek Szkolno-Wychowawczych w Iławie</t>
  </si>
  <si>
    <t xml:space="preserve">Plany przychodów i wydatków gospodarstw pomocniczych </t>
  </si>
  <si>
    <t>Powiatowe Centrum Kształcenia Praktycznego w Iławie</t>
  </si>
  <si>
    <t xml:space="preserve">                     Załącznik Nr 9</t>
  </si>
  <si>
    <t>środki pochodzące z innych źródeł</t>
  </si>
  <si>
    <t>RAZEM:</t>
  </si>
  <si>
    <t xml:space="preserve">                     Załącznik Nr 10</t>
  </si>
  <si>
    <t>DŁUG/DOCHODY (%) (art.. 170 ust.1 u.f.p.))</t>
  </si>
  <si>
    <t>Spłaty kredytów, pozyczek do dochodów (%) (art.. 169 ust.1 u.f.p.))</t>
  </si>
  <si>
    <t>DŁUG/DOCHODY (%) (art.. 170 ust.3 u.f.p.))</t>
  </si>
  <si>
    <t>Spłaty kredytów, pozyczek do dochodów (%) (art.. 169 ust.3 u.f.p.))</t>
  </si>
  <si>
    <t>Plan na rok 2008</t>
  </si>
  <si>
    <t>Dotacje celowe otrzymane z budżetu państwa na inwestycje i zakupy inwestycyjne z zakresu administracji rządowej oraz inne zadania zlecone ustawami realizowane przez powiat</t>
  </si>
  <si>
    <t xml:space="preserve"> na podstawie porozumień (umów) między jednostkami samorządu terytorialnego w 2008 r.</t>
  </si>
  <si>
    <t>Gmina Miejska Lubawa - 36.200,-</t>
  </si>
  <si>
    <t>oraz dochodów i wydatków rachunków dochodów własnych na rok 2008</t>
  </si>
  <si>
    <t xml:space="preserve">1. Warsztaty Terapii Zajęciowej w Iławie </t>
  </si>
  <si>
    <t xml:space="preserve">Dotacje podmiotowe w 2008 roku </t>
  </si>
  <si>
    <t>Gmina Miejska Zalewo: 30.164,-zł</t>
  </si>
  <si>
    <t>Partycypacja w kosztach utrzymania placówki opiekuńczo-wychowawczej w Kisielicach</t>
  </si>
  <si>
    <t>Przebudowa ul. Dąbrowskiego w Iławie - dotacja z Gminy Miejskiej Iława</t>
  </si>
  <si>
    <t>Powiat Ostródzki -         35.575,-zł</t>
  </si>
  <si>
    <t>Gmina Kisielice: 9.293,-zł</t>
  </si>
  <si>
    <t>Partycypacja w kosztach utrzymania placówki opiekuńczo-wychowawczej w Lubawie</t>
  </si>
  <si>
    <t>Powiat Szczytno -           7.006,-zł</t>
  </si>
  <si>
    <t>* A Środki i dotacje otrzymane od innych jednostek zaliczanych do sektora finansów publicznych</t>
  </si>
  <si>
    <t>A</t>
  </si>
  <si>
    <t>Priorytet 5. Infrastruktura transportowa regionalna i lokalna</t>
  </si>
  <si>
    <t>Działanie 5.2 Infrastruktura transportowa służąca rozwojowi lokalnemu</t>
  </si>
  <si>
    <t>Przebudowa drogi powiatowej Zalewo- Iława, odcinek Iława-Makowo oraz przebudowa mostu w Dubie</t>
  </si>
  <si>
    <t>2011 r.</t>
  </si>
  <si>
    <t>2012 r.</t>
  </si>
  <si>
    <t>2013 r.</t>
  </si>
  <si>
    <t>Przebudowa drogi powiatowej nr 1329 w Iławie, ulicy Dąbrowskiego i ul. Zalewskiej</t>
  </si>
  <si>
    <t>Rok budżetowy 2008 (6+7+8+9)</t>
  </si>
  <si>
    <t>Rok 2010</t>
  </si>
  <si>
    <t>z tego: 2008r.</t>
  </si>
  <si>
    <t>Źródła sfinansowania deficytu lub rozdysponowanie                                                           nadwyżki budżetowej w 2008 r.</t>
  </si>
  <si>
    <t>Dochody do przekazania do budżetu państwa lub budżetu j.s.t.</t>
  </si>
  <si>
    <t>01008</t>
  </si>
  <si>
    <t>Melioracje wodne</t>
  </si>
  <si>
    <t>Gmina Wiejska Lubawa: 11.026,-zł</t>
  </si>
  <si>
    <t>Rozliczenie z budżetem z tytułu wpłat nadwyzek środków za 2007r.</t>
  </si>
  <si>
    <t xml:space="preserve">zakup klimatyzatorów </t>
  </si>
  <si>
    <t>zakup serwera plików</t>
  </si>
  <si>
    <t>zakup programu komputerowego ISO</t>
  </si>
  <si>
    <t>Komenda Powiatowa Państwowej Straży Pożarnej</t>
  </si>
  <si>
    <t>zakup samochodu towarowo-osobowego</t>
  </si>
  <si>
    <t>Dom Pomocy Społecznej                w Suszu</t>
  </si>
  <si>
    <t>Limity wydatków na wieloletnie programy inwestycyjne w latach 2008-2010</t>
  </si>
  <si>
    <t xml:space="preserve">Nazwa zadania inwestycyjnego </t>
  </si>
  <si>
    <t>Kredyty zaciągnięte w danym roku budżetowym:</t>
  </si>
  <si>
    <t>X.1</t>
  </si>
  <si>
    <t>X.2</t>
  </si>
  <si>
    <t xml:space="preserve">Modernizacja drogi powiatowej Nr 09583 Ogrodzieniec -Trupel na odcinku 3,1 km </t>
  </si>
  <si>
    <t>zakup samochodu 9 osobowego (bus)</t>
  </si>
  <si>
    <t>zakup łodzi ratowniczej z silnikiem zaburtowym</t>
  </si>
  <si>
    <t>zakup zestawu łaczności przewodowej dla nurków - centrala kpl</t>
  </si>
  <si>
    <t>zakup kamizelek ratowniczych wypornościowych - szt. 8</t>
  </si>
  <si>
    <t>Zakup komputera nurkowego i głębokościomierza - szt. 4</t>
  </si>
  <si>
    <t>zakup automatów nurkowych dwustopniowych - szt. 4</t>
  </si>
  <si>
    <t>zakup łacznika międzybutlowego z zaworem separującym - szt. 8</t>
  </si>
  <si>
    <t>zakup busol - szt. 4</t>
  </si>
  <si>
    <t>zakup butli nurkowych z zaworami umożliwiającymi łączenie w zestawy - szt. 16</t>
  </si>
  <si>
    <t>zakup masek pełnych umożliwiających zastosowanie łaczność - szt. 8</t>
  </si>
  <si>
    <t>zakup dodatkowy drugi stopień do automatu oddechowego - szt. 7</t>
  </si>
  <si>
    <t>1. Liceum Ogólnokształcące dla dorosłych w Iławie ul. M. Skłodowskiej 31 (825 osób*60 zł=49.500,-zł)</t>
  </si>
  <si>
    <t>Towarzystwo Wiedzy Powszechnej O/Rejonowy w Olsztynie ul. Wyzwolenia 30 Szkoła Policealna w Suszu (1300 osób*50 zł=65.000,-zł)</t>
  </si>
  <si>
    <t>Warmińsko Mazurski Zakład Doskonalenia Zawodowego w Olsztynie Centrum Kształcenia Zawodowego w Iławie, ul.Grunwaldzka 13,                                                              (1.642 osoby*50 zł=82.100,-zł)</t>
  </si>
  <si>
    <t xml:space="preserve">                                      do Uchwały Rady Powiatu Nr XX/         /08</t>
  </si>
  <si>
    <t xml:space="preserve">                                      z dnia 25 września 2008 roku</t>
  </si>
  <si>
    <t>Towarzystwo Wiedzy Powszechnej O/Rejonowy w Olsztynie ul. Wyzwolenia 30 Szkoła Policealna w Lubawie (616 osób*50 zł=30.800,-zł)</t>
  </si>
  <si>
    <t>Centrum Edukacji Dorosłych "ALFA" Gdańsk Centrum Edukacji Dorosłych "ALFA" Studium Policealne ul. Andersa 7, 14-200 Iława (1094 osoby*50 zł=54.700,-zł)</t>
  </si>
  <si>
    <t>Centrum Edukacji i Marketingu w Lubawie ul. Kupnera 33 - Szkoła Policealna (484 osoby*50 zł=24.200,-zł)</t>
  </si>
  <si>
    <t>Centrum Edukacji i Marketingu w Lubawie ul. Kupnera 33 - Technikum Uzupełniające (2.395,22 osoby*92 zł=220.360,-zł)</t>
  </si>
  <si>
    <t>Wydatki inwestycyjne jednoroczne w 2008 r.</t>
  </si>
  <si>
    <t xml:space="preserve">          zleconych powiatowi i innych zadań zleconych ustawami w 2008 roku</t>
  </si>
  <si>
    <t>Dochody przyznane z tyt. dotacji na realizację zadań z zakresu adm. rząd</t>
  </si>
  <si>
    <t>Zakup usług pozostałych</t>
  </si>
  <si>
    <t>2350</t>
  </si>
  <si>
    <t>Dochody budżetu państwa związane z realizacja zadań zlecanych jednostkom samorządu terytorialnego</t>
  </si>
  <si>
    <t>4110</t>
  </si>
  <si>
    <t>Składki na ubezpieczenie społeczne</t>
  </si>
  <si>
    <t>4120</t>
  </si>
  <si>
    <t>Składki na Fundusz Pracy</t>
  </si>
  <si>
    <t>4170</t>
  </si>
  <si>
    <t>Wynagrodzenia bezosobowe</t>
  </si>
  <si>
    <t>4270</t>
  </si>
  <si>
    <t>akup usług remontowych</t>
  </si>
  <si>
    <t>4300</t>
  </si>
  <si>
    <t>4400</t>
  </si>
  <si>
    <t>Opłaty za administrowanie i czynsze za budynki, lokale i pomieszczenia garażowe</t>
  </si>
  <si>
    <t>4430</t>
  </si>
  <si>
    <t>Różne opłaty i składki</t>
  </si>
  <si>
    <t>4480</t>
  </si>
  <si>
    <t>Podatek od nieruchomości</t>
  </si>
  <si>
    <t>4010</t>
  </si>
  <si>
    <t>Wynagrodzenia osobowe pracowników</t>
  </si>
  <si>
    <t>4020</t>
  </si>
  <si>
    <t>Wynagrodzenia osobowe członków korpusu służby cywilnej</t>
  </si>
  <si>
    <t>4040</t>
  </si>
  <si>
    <t>Dodatkowe wynagrodzenia roczne</t>
  </si>
  <si>
    <t>4210</t>
  </si>
  <si>
    <t>Zakup materiałów i wyposażenia</t>
  </si>
  <si>
    <t>4370</t>
  </si>
  <si>
    <t>Opłaty z tytułu zakupu usług komunikacyjnych telefonii stacjonarnej</t>
  </si>
  <si>
    <t>Rózne opłaty i składki</t>
  </si>
  <si>
    <t>4440</t>
  </si>
  <si>
    <t>Odpisy na zakładowy fundusz świadczeń socjalnych</t>
  </si>
  <si>
    <t>4740</t>
  </si>
  <si>
    <t>Zakup materiałów papierniczych do sprzętu drukarskiego i urządzeń kserograficznych</t>
  </si>
  <si>
    <t>4750</t>
  </si>
  <si>
    <t>Zakup akcesoriów komputerowych, w tym programów i licencji</t>
  </si>
  <si>
    <t>4410</t>
  </si>
  <si>
    <t>Podróże służbowe krajowe</t>
  </si>
  <si>
    <t>3030</t>
  </si>
  <si>
    <t xml:space="preserve">Różne wydatki na rzecz osób fizycznych </t>
  </si>
  <si>
    <t>3070</t>
  </si>
  <si>
    <t>Wydatki osobowe niezaliczone do uposażeń wypłacane żołnierzom i funkcjonariuszom</t>
  </si>
  <si>
    <t>4050</t>
  </si>
  <si>
    <t>Uposażenie żołnieży zawodowych i nadterminowych oraz funkcjonariuszy</t>
  </si>
  <si>
    <t>4060</t>
  </si>
  <si>
    <t>Pozostałe należności żołnieży zawodowych i nadterminowych oraz funkcjonariuszy</t>
  </si>
  <si>
    <t>4070</t>
  </si>
  <si>
    <t>Nagrody roczne dla żołnieży zawodowych i nadterminowych oraz funkcjonariuszy</t>
  </si>
  <si>
    <t>4080</t>
  </si>
  <si>
    <t>Uposażenia i świadczenia pieniężne wypłacane przez okres roku żołnierzom i funkcjonariuszom zwolnionym ze służby</t>
  </si>
  <si>
    <t>4180</t>
  </si>
  <si>
    <t>Równowazniki pienieżne i ekwiwalenty dla żołnierzy i funkcjonariuszy</t>
  </si>
  <si>
    <t>4220</t>
  </si>
  <si>
    <t>Zakup środków żywności</t>
  </si>
  <si>
    <t>4250</t>
  </si>
  <si>
    <t>Zakup sprzętu i uzbrojenia</t>
  </si>
  <si>
    <t>4260</t>
  </si>
  <si>
    <t>Zakup energii</t>
  </si>
  <si>
    <t>Zakup usług remontowych</t>
  </si>
  <si>
    <t>4280</t>
  </si>
  <si>
    <t>Zakup usług zdrowotnych</t>
  </si>
  <si>
    <t>4350</t>
  </si>
  <si>
    <t>Zakup usług dostępu do sieci Internet</t>
  </si>
  <si>
    <t>4360</t>
  </si>
  <si>
    <t>Opłaty z tytułu zakupu usług telekomunikacyjnych telefonii komórkowej</t>
  </si>
  <si>
    <t>4500</t>
  </si>
  <si>
    <t>Pozostałe podatki na rzecz budżetów jednostek samorządu terytorialnego</t>
  </si>
  <si>
    <t>4510</t>
  </si>
  <si>
    <t>Opłaty na rzecz budżetu państwa</t>
  </si>
  <si>
    <t>6060</t>
  </si>
  <si>
    <t>Wydatki na zakupy inwestycyjne jednostek budżetowych</t>
  </si>
  <si>
    <t>85141</t>
  </si>
  <si>
    <t>Ratownictwo medyczne</t>
  </si>
  <si>
    <t>6220</t>
  </si>
  <si>
    <t>Dotacje celowe z budżetu na finansowanie lub dofinansowanie kosztów realizacji inwestycji i zakupów inwestycyjnych innych jednostek sektora finansów publicznych</t>
  </si>
  <si>
    <t>4130</t>
  </si>
  <si>
    <t>Składki na ubezpieczenie zdrowotne</t>
  </si>
  <si>
    <t>3020</t>
  </si>
  <si>
    <t xml:space="preserve">Wydatki osobowe nie zaliczone do wynagrodzeń </t>
  </si>
  <si>
    <t>Wynagrodzenie bezosobowe</t>
  </si>
  <si>
    <t>4590</t>
  </si>
  <si>
    <t>Kary i odszkodowania wypłacane na rzecz osób fizycznych</t>
  </si>
  <si>
    <t xml:space="preserve">                     Załącznik Nr 5</t>
  </si>
  <si>
    <t>Powiat Sztumski - 10.387,- zł</t>
  </si>
  <si>
    <t>Wykonanie 2007 r.</t>
  </si>
  <si>
    <t>Wykonanie 2007</t>
  </si>
  <si>
    <t>Dotacja na pokrycie kosztów utrzymania dzieci w rodzinie zastępczej w innych powiatach</t>
  </si>
  <si>
    <t>Powiat Malborski - 7.906,-zł</t>
  </si>
  <si>
    <t>Komenda Powiatowa Państwowej Straży Pożarnej w Iławie</t>
  </si>
  <si>
    <t>2. Warsztaty Terapii Zajęciowej w Suszu</t>
  </si>
  <si>
    <t>3. Warsztaty Terapii Zajęciowej w Lubawie</t>
  </si>
  <si>
    <t>Działanie 5.1 Rozbudowa i modernizacja infrastruktury transportowej warunkujacej rozwój regionalny</t>
  </si>
  <si>
    <t>Poprawa dostępności komunikacyjnej miasta - przebudowa drogi powiatowej ul. Rzepnikowskiego w Lubawie - dotacja z Gminy Miejskiej Lubawa</t>
  </si>
  <si>
    <t>1.2</t>
  </si>
  <si>
    <t>Dom Pomocy Społecznej                w Lubawie</t>
  </si>
  <si>
    <t>Znakowanie turystyczne regionu Warmii i Mazur</t>
  </si>
  <si>
    <t>Działanie 2.1 Regionalny Program Operacyjny Warmia i Mazury 2007-2013 - Wzrost potencjału turystycznego</t>
  </si>
  <si>
    <t>Priorytet 2. Turystyka</t>
  </si>
  <si>
    <t>Dział 630 Rozdział 63003</t>
  </si>
  <si>
    <t>4390</t>
  </si>
  <si>
    <t>Zakup usług obejmujących wykonanie ekspertyz, analiz i opinii</t>
  </si>
  <si>
    <t>4700</t>
  </si>
  <si>
    <t xml:space="preserve">Szkolenia pracowników niebędących członkami korpusu służby cywilnej </t>
  </si>
  <si>
    <t>1.5</t>
  </si>
  <si>
    <t>Porozumienie z Samorządem Województwa Warmińsko-Mazurskiego - znakowanie turystyczne regionu Warmii i Mazur</t>
  </si>
  <si>
    <t>dofinansowanie zakupu pięcioosobowego samochodu bus do przewozu osób niepełnosprawnych</t>
  </si>
  <si>
    <t>Regionalny Program Operacyjny Warmia i Mazury na lata 2007-2013</t>
  </si>
  <si>
    <t>Poprawa dostępności komunikacyjnej miasta - przebudowa drogi pow. ul. Rzepnikowskiego w Lubawie</t>
  </si>
  <si>
    <t>Działanie 5.1 Regionalny Program Operacyjny Warmia i Mazury 2007-2013 - Wzrost potencjału turystycznego</t>
  </si>
  <si>
    <t>Przebudowa ulicy Królowej Jadwigi od ulicy Niepodległości oraz skrzyżowanie ulicy Królowej Jadwigi i ulicy Sobieskiego w Iławie</t>
  </si>
  <si>
    <t>1.6</t>
  </si>
  <si>
    <t>Powiat Grodzki Elbląg -  38.755,-zł</t>
  </si>
  <si>
    <t>Powiat Gołdap-         23.791,-zł</t>
  </si>
  <si>
    <t>wykonanie elewacji budynku wraz z dociepleniem oraz remontem wewnętrznej instalacji centralnego ogrzewania i wymiennikowego węzła cieplnego</t>
  </si>
  <si>
    <t>modernizacja centrali alarmowej - wymiana okablowania i czujników ruchu na ciągach komunikacyjnych</t>
  </si>
  <si>
    <t>zakup agregatu oddymiajacego oraz dwóch kompletów aparatów ochrony dróg oddechowych</t>
  </si>
  <si>
    <t>zakup lekkiej łodzi ratowniczej z zaporami przeciwolejowymi</t>
  </si>
  <si>
    <t>zakup zmywarki do stołówki</t>
  </si>
  <si>
    <t>Zespół Szkół Ogólnokształcacych w Iławie</t>
  </si>
  <si>
    <t>**     środki własne j.s.t., współfinansowanie z budżetu państwa oraz inne</t>
  </si>
  <si>
    <t>*      wydatki obejmują wydatki bieżące i majątkowe (dotyczące inwestycji rocznych i ujętych w wieloletnim programie inwestycyjnym)</t>
  </si>
  <si>
    <t>w wydatkach razem (kol.9) nie jest ujęta kwota w wysokości 42.610,-zł (par. 2918 - 28.975,-zł, par. 2919 - 13.635,-zł), tj. zwroty dotacji wykorzystanych niezgodnie z przeznaczeniem lub pobranych w nadmiernej wysokości dotyczących wypłaty stypendiów dla uczniów szkół ponadgimnazjalnych w latach 2004/2005 pn."Pomoc stypendialna powiatów warmińsko-mazurskich uczniom szkół ponadgimnazjalnych z obszarów wiejskich"</t>
  </si>
  <si>
    <t xml:space="preserve">                     Załącznik Nr 11</t>
  </si>
  <si>
    <t>Dział 851 Rozdział 85111</t>
  </si>
  <si>
    <t xml:space="preserve">Program Operacyjny dla wykorzystania środków finansowych w ramach Mechanizmu Finansowego Europejskiego Obszaru Gospodarczego oraz Norweskiego Mechanizmu Finansowego </t>
  </si>
  <si>
    <t>Priorytet: 5. Opieka zdrowotna i opieka nad dzieckiem</t>
  </si>
  <si>
    <t>„Poprawa opieki perinatalnej gwarancją zdrowia społeczności lokalnej powiatu iławskiego”</t>
  </si>
  <si>
    <t>Miasto Toruń -      3.734,-zł</t>
  </si>
  <si>
    <t>Powiat Działdowski - 0,-zł</t>
  </si>
  <si>
    <t>Powiat Nidzica - 40.512,-zł</t>
  </si>
  <si>
    <t>Powiat Kwidzyński -      21.082,-zł</t>
  </si>
  <si>
    <t>Projekt i budowa chodnika dł. 650 m w miejscowości Grabowo do szkoły - droga powiatowa Nr 1214N Kałduny-Rożental-Wałdyki</t>
  </si>
  <si>
    <t>Powiatowy Zarząd Dróg</t>
  </si>
  <si>
    <t>Projekt przebudowy drogi powiatowej Nr 1231N Gierłoż-Zielkowo-Byszwałd dł. 750 m</t>
  </si>
  <si>
    <t xml:space="preserve">                     Załącznik Nr 4</t>
  </si>
  <si>
    <t xml:space="preserve">                     Załącznik Nr 7</t>
  </si>
  <si>
    <t xml:space="preserve">Projekt przebudowy drogi powiatowej Nr 1910N Susz-Kisielice dł. 13,8 km </t>
  </si>
  <si>
    <t>Generalna przebudowa mostu w ciągu drogi powiatowej Nr 1307N Jerzwałd Dobrzyki - Zalewo w Dobrzykach nad kanałem Dobrzyckim</t>
  </si>
  <si>
    <t>"Uwierz w siebie. Zajęcia pozalekcyjne i pozaszkolne dla uczniów z Zespołu Placówek Szkolno-Wychowawczych w Iławie"</t>
  </si>
  <si>
    <t>***</t>
  </si>
  <si>
    <t>Wydatki razem (9+13)***</t>
  </si>
  <si>
    <t>Partycypacja w kosztach montażu drzwi wewnętrznych z automatycznym czytnikiem kart, ogrodzenia i bramy przemysłowej dwuskrzydłowej wraz ze szlabanem sterowanym automatycznie przy wjeździe na parking z tyłu budynku Starostwa Powiatowego w Iławie</t>
  </si>
  <si>
    <t xml:space="preserve">Prowadzenie Biblioteki Powiatowej przez Miejską Bibliotekę Publiczną w Iławie </t>
  </si>
  <si>
    <t>dotacje</t>
  </si>
  <si>
    <t>2.2</t>
  </si>
  <si>
    <t>Program Operacyjny Kapitał Ludzki</t>
  </si>
  <si>
    <t>Priorytet IX Rozwój wykształcenia i kompetencji w regionach</t>
  </si>
  <si>
    <t>Działanie 9.1 Wyrównywanie szans edukacyjnych i zapewnienie wysokiej jakości usług edukacyjnych świadczonych w systemie oświaty</t>
  </si>
  <si>
    <t>Dział 853 Rozdział 85395</t>
  </si>
  <si>
    <t>2.3</t>
  </si>
  <si>
    <t>Priorytet VI Rynek Pracy otwarty dla wszystkich</t>
  </si>
  <si>
    <t>Działanie 6.1 Poprawa dostępności do zatrudnienia oraz wspieranie aktywności zawodowej w regionie</t>
  </si>
  <si>
    <t>"Wspólny cel - Wspólny rozwój"</t>
  </si>
  <si>
    <t>2.4</t>
  </si>
  <si>
    <t>Priorytet VII Promocja integracji społecznej</t>
  </si>
  <si>
    <t>Działanie 7.1 Rozwój i upowszechnianie aktywnej integracji</t>
  </si>
  <si>
    <t>"Aktywizacja zawodowa i społeczna osób zagrożonych wykluczeniem społecznym z powiatu iławskiego</t>
  </si>
  <si>
    <t>Wydatki ogółem (7+11)</t>
  </si>
  <si>
    <t xml:space="preserve">Całoroczne utrzymanie dróg powiatowych w miastach, w tym: </t>
  </si>
  <si>
    <t>Gmina Susz -                   29.300,-</t>
  </si>
  <si>
    <t>Gmina Kisielice -              14.000,-</t>
  </si>
  <si>
    <t>Gmina Miejska Zalewo -  37.500,-</t>
  </si>
  <si>
    <t>Partycypacja w kosztach utrzymania placówki opiekuńczo-wychowawczej "Słoneczko" w Zalewie</t>
  </si>
  <si>
    <t>Dotacja na pokrycie kosztów utrzymania dziecka w rodzinie zastępczej</t>
  </si>
  <si>
    <t>Gmina Miejska Iława -      52.800,-                                (w tym: utrzymanie chodników lato-zima : 22.000,- zł)</t>
  </si>
  <si>
    <t xml:space="preserve">Nauka religii bizantyjsko-ukraińskiej  - Gmina Miejska Iława 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</si>
</sst>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"/>
    <numFmt numFmtId="166" formatCode="#,##0.000"/>
    <numFmt numFmtId="167" formatCode="0.0"/>
    <numFmt numFmtId="168" formatCode="0.000%"/>
    <numFmt numFmtId="169" formatCode="0.0000%"/>
    <numFmt numFmtId="170" formatCode="0.0%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#,##0.0000"/>
    <numFmt numFmtId="175" formatCode="#,##0.00\ _z_ł"/>
    <numFmt numFmtId="176" formatCode="[$€-2]\ #,##0.00_);[Red]\([$€-2]\ #,##0.00\)"/>
  </numFmts>
  <fonts count="49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11"/>
      <name val="Times New Roman CE"/>
      <family val="1"/>
    </font>
    <font>
      <sz val="14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u val="single"/>
      <sz val="13"/>
      <name val="Arial CE"/>
      <family val="2"/>
    </font>
    <font>
      <b/>
      <sz val="9"/>
      <name val="Arial CE"/>
      <family val="2"/>
    </font>
    <font>
      <sz val="10"/>
      <color indexed="8"/>
      <name val="MS Sans Serif"/>
      <family val="0"/>
    </font>
    <font>
      <sz val="10"/>
      <color indexed="10"/>
      <name val="Arial CE"/>
      <family val="2"/>
    </font>
    <font>
      <sz val="13"/>
      <name val="Arial CE"/>
      <family val="2"/>
    </font>
    <font>
      <b/>
      <sz val="13"/>
      <name val="Arial CE"/>
      <family val="2"/>
    </font>
    <font>
      <sz val="10"/>
      <color indexed="9"/>
      <name val="Arial CE"/>
      <family val="2"/>
    </font>
    <font>
      <b/>
      <sz val="12"/>
      <color indexed="9"/>
      <name val="Arial CE"/>
      <family val="2"/>
    </font>
    <font>
      <b/>
      <sz val="8"/>
      <color indexed="9"/>
      <name val="Arial CE"/>
      <family val="2"/>
    </font>
    <font>
      <sz val="12"/>
      <color indexed="9"/>
      <name val="Arial CE"/>
      <family val="2"/>
    </font>
    <font>
      <sz val="8"/>
      <color indexed="9"/>
      <name val="Arial CE"/>
      <family val="2"/>
    </font>
    <font>
      <b/>
      <sz val="10"/>
      <color indexed="10"/>
      <name val="Arial CE"/>
      <family val="2"/>
    </font>
    <font>
      <b/>
      <sz val="8"/>
      <name val="Arial"/>
      <family val="2"/>
    </font>
    <font>
      <sz val="11"/>
      <name val="Arial"/>
      <family val="0"/>
    </font>
    <font>
      <sz val="8"/>
      <name val="Arial"/>
      <family val="0"/>
    </font>
    <font>
      <sz val="8"/>
      <color indexed="10"/>
      <name val="Arial"/>
      <family val="0"/>
    </font>
    <font>
      <sz val="11"/>
      <color indexed="10"/>
      <name val="Arial CE"/>
      <family val="2"/>
    </font>
    <font>
      <sz val="8"/>
      <color indexed="10"/>
      <name val="Arial CE"/>
      <family val="2"/>
    </font>
    <font>
      <b/>
      <sz val="8"/>
      <color indexed="10"/>
      <name val="Arial CE"/>
      <family val="2"/>
    </font>
    <font>
      <b/>
      <sz val="12"/>
      <color indexed="10"/>
      <name val="Arial CE"/>
      <family val="2"/>
    </font>
    <font>
      <b/>
      <sz val="8"/>
      <color indexed="10"/>
      <name val="Arial"/>
      <family val="2"/>
    </font>
    <font>
      <sz val="11"/>
      <color indexed="10"/>
      <name val="Times New Roman CE"/>
      <family val="1"/>
    </font>
    <font>
      <b/>
      <sz val="11"/>
      <name val="Times New Roman CE"/>
      <family val="1"/>
    </font>
    <font>
      <sz val="6"/>
      <name val="Arial CE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7"/>
      <name val="Arial"/>
      <family val="0"/>
    </font>
    <font>
      <sz val="6"/>
      <name val="Arial"/>
      <family val="0"/>
    </font>
    <font>
      <b/>
      <sz val="10"/>
      <color indexed="9"/>
      <name val="Arial CE"/>
      <family val="2"/>
    </font>
    <font>
      <b/>
      <u val="single"/>
      <sz val="10"/>
      <name val="Arial CE"/>
      <family val="2"/>
    </font>
    <font>
      <b/>
      <sz val="9"/>
      <color indexed="9"/>
      <name val="Arial CE"/>
      <family val="2"/>
    </font>
    <font>
      <b/>
      <sz val="7"/>
      <name val="Arial CE"/>
      <family val="2"/>
    </font>
    <font>
      <sz val="7"/>
      <name val="Arial CE"/>
      <family val="2"/>
    </font>
    <font>
      <b/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5" fillId="0" borderId="0">
      <alignment/>
      <protection/>
    </xf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0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5" fillId="0" borderId="0" xfId="0" applyFont="1" applyFill="1" applyAlignment="1">
      <alignment horizontal="center" vertical="center"/>
    </xf>
    <xf numFmtId="4" fontId="0" fillId="0" borderId="0" xfId="0" applyNumberFormat="1" applyFont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4" fontId="0" fillId="0" borderId="0" xfId="0" applyNumberFormat="1" applyFont="1" applyFill="1" applyAlignment="1">
      <alignment horizontal="right"/>
    </xf>
    <xf numFmtId="3" fontId="0" fillId="0" borderId="0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3" fontId="8" fillId="0" borderId="0" xfId="0" applyNumberFormat="1" applyFont="1" applyAlignment="1">
      <alignment horizontal="left" vertical="center"/>
    </xf>
    <xf numFmtId="3" fontId="4" fillId="0" borderId="11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horizontal="right" vertical="center"/>
    </xf>
    <xf numFmtId="3" fontId="4" fillId="0" borderId="14" xfId="0" applyNumberFormat="1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1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top"/>
    </xf>
    <xf numFmtId="0" fontId="4" fillId="0" borderId="0" xfId="0" applyFont="1" applyFill="1" applyAlignment="1">
      <alignment horizontal="center" vertical="center" wrapText="1"/>
    </xf>
    <xf numFmtId="0" fontId="0" fillId="0" borderId="16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4" fontId="19" fillId="0" borderId="0" xfId="0" applyNumberFormat="1" applyFont="1" applyAlignment="1">
      <alignment horizontal="left"/>
    </xf>
    <xf numFmtId="0" fontId="20" fillId="0" borderId="0" xfId="0" applyFont="1" applyAlignment="1">
      <alignment/>
    </xf>
    <xf numFmtId="0" fontId="2" fillId="0" borderId="0" xfId="0" applyFont="1" applyAlignment="1">
      <alignment horizontal="left"/>
    </xf>
    <xf numFmtId="4" fontId="21" fillId="0" borderId="0" xfId="0" applyNumberFormat="1" applyFont="1" applyAlignment="1">
      <alignment horizontal="left"/>
    </xf>
    <xf numFmtId="0" fontId="22" fillId="0" borderId="0" xfId="0" applyFont="1" applyAlignment="1">
      <alignment/>
    </xf>
    <xf numFmtId="0" fontId="1" fillId="0" borderId="0" xfId="0" applyFont="1" applyAlignment="1">
      <alignment horizontal="left"/>
    </xf>
    <xf numFmtId="0" fontId="22" fillId="0" borderId="0" xfId="0" applyFont="1" applyAlignment="1">
      <alignment vertical="top"/>
    </xf>
    <xf numFmtId="0" fontId="18" fillId="0" borderId="0" xfId="0" applyFont="1" applyAlignment="1">
      <alignment/>
    </xf>
    <xf numFmtId="0" fontId="10" fillId="0" borderId="0" xfId="0" applyFont="1" applyAlignment="1">
      <alignment vertical="top"/>
    </xf>
    <xf numFmtId="0" fontId="6" fillId="0" borderId="17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10" xfId="0" applyFont="1" applyFill="1" applyBorder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right" vertical="center"/>
    </xf>
    <xf numFmtId="4" fontId="5" fillId="0" borderId="0" xfId="0" applyNumberFormat="1" applyFont="1" applyFill="1" applyAlignment="1">
      <alignment horizontal="left"/>
    </xf>
    <xf numFmtId="4" fontId="9" fillId="0" borderId="0" xfId="0" applyNumberFormat="1" applyFont="1" applyFill="1" applyAlignment="1">
      <alignment horizontal="left"/>
    </xf>
    <xf numFmtId="4" fontId="16" fillId="0" borderId="0" xfId="0" applyNumberFormat="1" applyFont="1" applyFill="1" applyAlignment="1">
      <alignment horizontal="left"/>
    </xf>
    <xf numFmtId="4" fontId="7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26" fillId="0" borderId="0" xfId="18" applyFont="1">
      <alignment/>
      <protection/>
    </xf>
    <xf numFmtId="0" fontId="10" fillId="0" borderId="0" xfId="0" applyFont="1" applyFill="1" applyBorder="1" applyAlignment="1">
      <alignment horizontal="left" vertical="center"/>
    </xf>
    <xf numFmtId="0" fontId="0" fillId="0" borderId="18" xfId="0" applyFont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4" fontId="0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horizontal="right" vertical="center"/>
    </xf>
    <xf numFmtId="0" fontId="16" fillId="0" borderId="0" xfId="0" applyFont="1" applyAlignment="1">
      <alignment vertical="center"/>
    </xf>
    <xf numFmtId="4" fontId="0" fillId="0" borderId="20" xfId="0" applyNumberFormat="1" applyFont="1" applyBorder="1" applyAlignment="1">
      <alignment horizontal="right" vertical="center" wrapText="1"/>
    </xf>
    <xf numFmtId="4" fontId="0" fillId="0" borderId="19" xfId="0" applyNumberFormat="1" applyFont="1" applyBorder="1" applyAlignment="1">
      <alignment horizontal="right" vertical="center" wrapText="1"/>
    </xf>
    <xf numFmtId="4" fontId="0" fillId="0" borderId="21" xfId="0" applyNumberFormat="1" applyFont="1" applyBorder="1" applyAlignment="1">
      <alignment horizontal="right" vertical="center" wrapText="1"/>
    </xf>
    <xf numFmtId="4" fontId="23" fillId="0" borderId="18" xfId="0" applyNumberFormat="1" applyFont="1" applyBorder="1" applyAlignment="1">
      <alignment horizontal="center" vertical="center" wrapText="1"/>
    </xf>
    <xf numFmtId="4" fontId="15" fillId="0" borderId="18" xfId="0" applyNumberFormat="1" applyFont="1" applyBorder="1" applyAlignment="1">
      <alignment horizontal="right" vertical="center" wrapText="1"/>
    </xf>
    <xf numFmtId="4" fontId="15" fillId="0" borderId="16" xfId="0" applyNumberFormat="1" applyFont="1" applyBorder="1" applyAlignment="1">
      <alignment horizontal="right" vertical="center" wrapText="1"/>
    </xf>
    <xf numFmtId="4" fontId="15" fillId="0" borderId="22" xfId="0" applyNumberFormat="1" applyFont="1" applyBorder="1" applyAlignment="1">
      <alignment horizontal="right" vertical="center" wrapText="1"/>
    </xf>
    <xf numFmtId="4" fontId="23" fillId="0" borderId="23" xfId="0" applyNumberFormat="1" applyFont="1" applyBorder="1" applyAlignment="1">
      <alignment horizontal="center" vertical="center" wrapText="1"/>
    </xf>
    <xf numFmtId="4" fontId="15" fillId="0" borderId="23" xfId="0" applyNumberFormat="1" applyFont="1" applyBorder="1" applyAlignment="1">
      <alignment horizontal="right" vertical="center" wrapText="1"/>
    </xf>
    <xf numFmtId="4" fontId="15" fillId="0" borderId="17" xfId="0" applyNumberFormat="1" applyFont="1" applyBorder="1" applyAlignment="1">
      <alignment horizontal="right" vertical="center" wrapText="1"/>
    </xf>
    <xf numFmtId="4" fontId="15" fillId="0" borderId="24" xfId="0" applyNumberFormat="1" applyFont="1" applyBorder="1" applyAlignment="1">
      <alignment horizontal="right" vertical="center" wrapText="1"/>
    </xf>
    <xf numFmtId="4" fontId="10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15" fillId="0" borderId="0" xfId="0" applyFont="1" applyAlignment="1">
      <alignment/>
    </xf>
    <xf numFmtId="0" fontId="28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4" fontId="23" fillId="0" borderId="20" xfId="0" applyNumberFormat="1" applyFont="1" applyBorder="1" applyAlignment="1">
      <alignment horizontal="right" vertical="center" wrapText="1"/>
    </xf>
    <xf numFmtId="0" fontId="23" fillId="0" borderId="16" xfId="0" applyFont="1" applyFill="1" applyBorder="1" applyAlignment="1">
      <alignment horizontal="center" vertical="center" wrapText="1"/>
    </xf>
    <xf numFmtId="4" fontId="23" fillId="0" borderId="10" xfId="0" applyNumberFormat="1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right" vertical="center" wrapText="1"/>
    </xf>
    <xf numFmtId="4" fontId="23" fillId="0" borderId="19" xfId="0" applyNumberFormat="1" applyFont="1" applyBorder="1" applyAlignment="1">
      <alignment horizontal="right" vertical="center" wrapText="1"/>
    </xf>
    <xf numFmtId="4" fontId="23" fillId="0" borderId="21" xfId="0" applyNumberFormat="1" applyFont="1" applyBorder="1" applyAlignment="1">
      <alignment horizontal="right" vertical="center" wrapText="1"/>
    </xf>
    <xf numFmtId="0" fontId="29" fillId="0" borderId="0" xfId="0" applyFont="1" applyFill="1" applyAlignment="1">
      <alignment horizontal="center" vertical="center" wrapText="1"/>
    </xf>
    <xf numFmtId="0" fontId="15" fillId="0" borderId="18" xfId="0" applyFont="1" applyBorder="1" applyAlignment="1">
      <alignment horizontal="center" vertical="top" wrapText="1"/>
    </xf>
    <xf numFmtId="0" fontId="15" fillId="0" borderId="16" xfId="0" applyFont="1" applyBorder="1" applyAlignment="1">
      <alignment wrapText="1"/>
    </xf>
    <xf numFmtId="0" fontId="15" fillId="0" borderId="10" xfId="0" applyFont="1" applyBorder="1" applyAlignment="1">
      <alignment horizontal="center" vertical="center" wrapText="1"/>
    </xf>
    <xf numFmtId="3" fontId="15" fillId="0" borderId="10" xfId="0" applyNumberFormat="1" applyFont="1" applyFill="1" applyBorder="1" applyAlignment="1">
      <alignment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7" fillId="0" borderId="0" xfId="18" applyFont="1">
      <alignment/>
      <protection/>
    </xf>
    <xf numFmtId="0" fontId="27" fillId="0" borderId="10" xfId="18" applyFont="1" applyBorder="1">
      <alignment/>
      <protection/>
    </xf>
    <xf numFmtId="3" fontId="27" fillId="0" borderId="10" xfId="18" applyNumberFormat="1" applyFont="1" applyBorder="1">
      <alignment/>
      <protection/>
    </xf>
    <xf numFmtId="0" fontId="32" fillId="0" borderId="0" xfId="18" applyFont="1">
      <alignment/>
      <protection/>
    </xf>
    <xf numFmtId="0" fontId="31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33" fillId="0" borderId="25" xfId="0" applyFont="1" applyBorder="1" applyAlignment="1">
      <alignment horizontal="center" vertical="center"/>
    </xf>
    <xf numFmtId="0" fontId="33" fillId="0" borderId="26" xfId="0" applyFont="1" applyBorder="1" applyAlignment="1">
      <alignment horizontal="center" vertical="center"/>
    </xf>
    <xf numFmtId="0" fontId="33" fillId="2" borderId="27" xfId="0" applyFont="1" applyFill="1" applyBorder="1" applyAlignment="1">
      <alignment horizontal="center" vertical="center"/>
    </xf>
    <xf numFmtId="0" fontId="33" fillId="0" borderId="28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0" fontId="33" fillId="0" borderId="32" xfId="0" applyFont="1" applyBorder="1" applyAlignment="1">
      <alignment horizontal="center" vertical="center"/>
    </xf>
    <xf numFmtId="0" fontId="33" fillId="0" borderId="33" xfId="0" applyFont="1" applyBorder="1" applyAlignment="1">
      <alignment horizontal="center" vertical="center"/>
    </xf>
    <xf numFmtId="0" fontId="33" fillId="0" borderId="34" xfId="0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15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/>
    </xf>
    <xf numFmtId="0" fontId="28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31" fillId="0" borderId="0" xfId="0" applyFont="1" applyFill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4" fontId="15" fillId="0" borderId="10" xfId="0" applyNumberFormat="1" applyFont="1" applyFill="1" applyBorder="1" applyAlignment="1">
      <alignment/>
    </xf>
    <xf numFmtId="4" fontId="23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right" vertical="center"/>
    </xf>
    <xf numFmtId="49" fontId="10" fillId="0" borderId="10" xfId="0" applyNumberFormat="1" applyFont="1" applyFill="1" applyBorder="1" applyAlignment="1">
      <alignment horizontal="center"/>
    </xf>
    <xf numFmtId="0" fontId="28" fillId="0" borderId="17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3" fontId="27" fillId="0" borderId="17" xfId="18" applyNumberFormat="1" applyFont="1" applyBorder="1" applyAlignment="1">
      <alignment horizontal="center"/>
      <protection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/>
    </xf>
    <xf numFmtId="0" fontId="0" fillId="2" borderId="17" xfId="0" applyFill="1" applyBorder="1" applyAlignment="1">
      <alignment/>
    </xf>
    <xf numFmtId="0" fontId="0" fillId="2" borderId="36" xfId="0" applyFill="1" applyBorder="1" applyAlignment="1">
      <alignment/>
    </xf>
    <xf numFmtId="0" fontId="0" fillId="0" borderId="3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19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4" fontId="7" fillId="2" borderId="14" xfId="0" applyNumberFormat="1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right" vertical="center"/>
    </xf>
    <xf numFmtId="4" fontId="5" fillId="2" borderId="14" xfId="0" applyNumberFormat="1" applyFont="1" applyFill="1" applyBorder="1" applyAlignment="1">
      <alignment horizontal="right" vertical="center"/>
    </xf>
    <xf numFmtId="4" fontId="7" fillId="0" borderId="14" xfId="0" applyNumberFormat="1" applyFont="1" applyFill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4" fontId="5" fillId="0" borderId="38" xfId="0" applyNumberFormat="1" applyFont="1" applyBorder="1" applyAlignment="1">
      <alignment horizontal="right" vertical="center"/>
    </xf>
    <xf numFmtId="4" fontId="3" fillId="2" borderId="15" xfId="0" applyNumberFormat="1" applyFont="1" applyFill="1" applyBorder="1" applyAlignment="1">
      <alignment vertical="center"/>
    </xf>
    <xf numFmtId="4" fontId="28" fillId="0" borderId="0" xfId="0" applyNumberFormat="1" applyFont="1" applyAlignment="1">
      <alignment vertical="center"/>
    </xf>
    <xf numFmtId="0" fontId="4" fillId="2" borderId="19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2" borderId="10" xfId="0" applyFont="1" applyFill="1" applyBorder="1" applyAlignment="1">
      <alignment vertical="center" wrapText="1"/>
    </xf>
    <xf numFmtId="4" fontId="0" fillId="0" borderId="18" xfId="0" applyNumberFormat="1" applyFont="1" applyBorder="1" applyAlignment="1">
      <alignment horizontal="right" vertical="center" wrapText="1"/>
    </xf>
    <xf numFmtId="4" fontId="0" fillId="0" borderId="16" xfId="0" applyNumberFormat="1" applyFont="1" applyBorder="1" applyAlignment="1">
      <alignment horizontal="right" vertical="center" wrapText="1"/>
    </xf>
    <xf numFmtId="4" fontId="0" fillId="0" borderId="22" xfId="0" applyNumberFormat="1" applyFont="1" applyBorder="1" applyAlignment="1">
      <alignment horizontal="right" vertical="center" wrapText="1"/>
    </xf>
    <xf numFmtId="4" fontId="0" fillId="0" borderId="23" xfId="0" applyNumberFormat="1" applyFont="1" applyBorder="1" applyAlignment="1">
      <alignment horizontal="right" vertical="center" wrapText="1"/>
    </xf>
    <xf numFmtId="4" fontId="0" fillId="0" borderId="17" xfId="0" applyNumberFormat="1" applyFont="1" applyBorder="1" applyAlignment="1">
      <alignment horizontal="right" vertical="center" wrapText="1"/>
    </xf>
    <xf numFmtId="4" fontId="0" fillId="0" borderId="24" xfId="0" applyNumberFormat="1" applyFont="1" applyBorder="1" applyAlignment="1">
      <alignment horizontal="right" vertical="center" wrapText="1"/>
    </xf>
    <xf numFmtId="4" fontId="4" fillId="0" borderId="17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0" fontId="13" fillId="0" borderId="10" xfId="0" applyFont="1" applyFill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3" fontId="1" fillId="0" borderId="23" xfId="0" applyNumberFormat="1" applyFont="1" applyFill="1" applyBorder="1" applyAlignment="1">
      <alignment horizontal="right" vertical="center" wrapText="1"/>
    </xf>
    <xf numFmtId="0" fontId="26" fillId="0" borderId="3" xfId="18" applyFont="1" applyFill="1" applyBorder="1">
      <alignment/>
      <protection/>
    </xf>
    <xf numFmtId="3" fontId="26" fillId="0" borderId="10" xfId="18" applyNumberFormat="1" applyFont="1" applyBorder="1">
      <alignment/>
      <protection/>
    </xf>
    <xf numFmtId="0" fontId="26" fillId="0" borderId="10" xfId="18" applyFont="1" applyFill="1" applyBorder="1">
      <alignment/>
      <protection/>
    </xf>
    <xf numFmtId="3" fontId="26" fillId="0" borderId="17" xfId="18" applyNumberFormat="1" applyFont="1" applyBorder="1" applyAlignment="1">
      <alignment horizontal="center"/>
      <protection/>
    </xf>
    <xf numFmtId="3" fontId="26" fillId="0" borderId="19" xfId="18" applyNumberFormat="1" applyFont="1" applyBorder="1">
      <alignment/>
      <protection/>
    </xf>
    <xf numFmtId="3" fontId="26" fillId="0" borderId="8" xfId="18" applyNumberFormat="1" applyFont="1" applyBorder="1">
      <alignment/>
      <protection/>
    </xf>
    <xf numFmtId="3" fontId="26" fillId="0" borderId="20" xfId="18" applyNumberFormat="1" applyFont="1" applyBorder="1" applyAlignment="1">
      <alignment horizontal="center"/>
      <protection/>
    </xf>
    <xf numFmtId="3" fontId="26" fillId="0" borderId="19" xfId="18" applyNumberFormat="1" applyFont="1" applyBorder="1" applyAlignment="1">
      <alignment horizontal="center"/>
      <protection/>
    </xf>
    <xf numFmtId="3" fontId="26" fillId="0" borderId="21" xfId="18" applyNumberFormat="1" applyFont="1" applyBorder="1" applyAlignment="1">
      <alignment horizontal="center"/>
      <protection/>
    </xf>
    <xf numFmtId="3" fontId="26" fillId="0" borderId="18" xfId="18" applyNumberFormat="1" applyFont="1" applyBorder="1" applyAlignment="1">
      <alignment horizontal="center"/>
      <protection/>
    </xf>
    <xf numFmtId="3" fontId="26" fillId="0" borderId="16" xfId="18" applyNumberFormat="1" applyFont="1" applyBorder="1" applyAlignment="1">
      <alignment horizontal="center"/>
      <protection/>
    </xf>
    <xf numFmtId="3" fontId="26" fillId="0" borderId="22" xfId="18" applyNumberFormat="1" applyFont="1" applyBorder="1" applyAlignment="1">
      <alignment horizontal="center"/>
      <protection/>
    </xf>
    <xf numFmtId="3" fontId="26" fillId="0" borderId="23" xfId="18" applyNumberFormat="1" applyFont="1" applyBorder="1" applyAlignment="1">
      <alignment horizontal="center"/>
      <protection/>
    </xf>
    <xf numFmtId="3" fontId="26" fillId="0" borderId="24" xfId="18" applyNumberFormat="1" applyFont="1" applyBorder="1" applyAlignment="1">
      <alignment horizontal="center"/>
      <protection/>
    </xf>
    <xf numFmtId="0" fontId="26" fillId="0" borderId="10" xfId="18" applyFont="1" applyBorder="1">
      <alignment/>
      <protection/>
    </xf>
    <xf numFmtId="0" fontId="4" fillId="0" borderId="19" xfId="0" applyFont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vertical="center" wrapText="1"/>
    </xf>
    <xf numFmtId="0" fontId="0" fillId="0" borderId="33" xfId="0" applyFont="1" applyFill="1" applyBorder="1" applyAlignment="1">
      <alignment horizontal="left" vertical="center" wrapText="1"/>
    </xf>
    <xf numFmtId="3" fontId="1" fillId="0" borderId="17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0" fontId="15" fillId="0" borderId="19" xfId="0" applyFont="1" applyBorder="1" applyAlignment="1">
      <alignment wrapText="1"/>
    </xf>
    <xf numFmtId="0" fontId="15" fillId="0" borderId="17" xfId="0" applyFont="1" applyBorder="1" applyAlignment="1">
      <alignment wrapText="1"/>
    </xf>
    <xf numFmtId="3" fontId="1" fillId="0" borderId="8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vertical="center" wrapText="1"/>
    </xf>
    <xf numFmtId="0" fontId="26" fillId="0" borderId="10" xfId="18" applyFont="1" applyBorder="1" applyAlignment="1">
      <alignment horizontal="center"/>
      <protection/>
    </xf>
    <xf numFmtId="3" fontId="34" fillId="0" borderId="25" xfId="0" applyNumberFormat="1" applyFont="1" applyBorder="1" applyAlignment="1">
      <alignment vertical="center"/>
    </xf>
    <xf numFmtId="3" fontId="34" fillId="0" borderId="26" xfId="0" applyNumberFormat="1" applyFont="1" applyBorder="1" applyAlignment="1">
      <alignment vertical="center"/>
    </xf>
    <xf numFmtId="3" fontId="34" fillId="2" borderId="27" xfId="0" applyNumberFormat="1" applyFont="1" applyFill="1" applyBorder="1" applyAlignment="1">
      <alignment vertical="center"/>
    </xf>
    <xf numFmtId="3" fontId="34" fillId="0" borderId="28" xfId="0" applyNumberFormat="1" applyFont="1" applyBorder="1" applyAlignment="1">
      <alignment vertical="center"/>
    </xf>
    <xf numFmtId="3" fontId="8" fillId="0" borderId="39" xfId="0" applyNumberFormat="1" applyFont="1" applyBorder="1" applyAlignment="1">
      <alignment vertical="center"/>
    </xf>
    <xf numFmtId="3" fontId="8" fillId="0" borderId="40" xfId="0" applyNumberFormat="1" applyFont="1" applyBorder="1" applyAlignment="1">
      <alignment vertical="center"/>
    </xf>
    <xf numFmtId="3" fontId="8" fillId="0" borderId="25" xfId="0" applyNumberFormat="1" applyFont="1" applyBorder="1" applyAlignment="1">
      <alignment vertical="center"/>
    </xf>
    <xf numFmtId="3" fontId="8" fillId="0" borderId="41" xfId="0" applyNumberFormat="1" applyFont="1" applyBorder="1" applyAlignment="1">
      <alignment vertical="center"/>
    </xf>
    <xf numFmtId="3" fontId="8" fillId="0" borderId="26" xfId="0" applyNumberFormat="1" applyFont="1" applyBorder="1" applyAlignment="1">
      <alignment vertical="center"/>
    </xf>
    <xf numFmtId="3" fontId="8" fillId="0" borderId="42" xfId="0" applyNumberFormat="1" applyFont="1" applyBorder="1" applyAlignment="1">
      <alignment vertical="center"/>
    </xf>
    <xf numFmtId="0" fontId="13" fillId="0" borderId="28" xfId="0" applyFont="1" applyFill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horizontal="center" vertical="center"/>
    </xf>
    <xf numFmtId="0" fontId="8" fillId="0" borderId="26" xfId="0" applyFont="1" applyBorder="1" applyAlignment="1">
      <alignment vertical="center"/>
    </xf>
    <xf numFmtId="0" fontId="1" fillId="0" borderId="26" xfId="0" applyFont="1" applyBorder="1" applyAlignment="1">
      <alignment horizontal="center" vertical="center"/>
    </xf>
    <xf numFmtId="0" fontId="1" fillId="0" borderId="26" xfId="0" applyFont="1" applyBorder="1" applyAlignment="1">
      <alignment vertical="center"/>
    </xf>
    <xf numFmtId="0" fontId="8" fillId="0" borderId="25" xfId="0" applyFont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vertical="center"/>
    </xf>
    <xf numFmtId="0" fontId="8" fillId="0" borderId="28" xfId="0" applyFont="1" applyBorder="1" applyAlignment="1">
      <alignment horizontal="center" vertical="center"/>
    </xf>
    <xf numFmtId="0" fontId="34" fillId="0" borderId="28" xfId="0" applyFont="1" applyBorder="1" applyAlignment="1">
      <alignment vertical="center"/>
    </xf>
    <xf numFmtId="0" fontId="8" fillId="0" borderId="41" xfId="0" applyFont="1" applyBorder="1" applyAlignment="1">
      <alignment horizontal="center" vertical="center"/>
    </xf>
    <xf numFmtId="0" fontId="8" fillId="0" borderId="43" xfId="0" applyFont="1" applyBorder="1" applyAlignment="1">
      <alignment vertical="center"/>
    </xf>
    <xf numFmtId="0" fontId="8" fillId="0" borderId="40" xfId="0" applyFont="1" applyBorder="1" applyAlignment="1">
      <alignment horizontal="center" vertical="center"/>
    </xf>
    <xf numFmtId="0" fontId="8" fillId="0" borderId="44" xfId="0" applyFont="1" applyBorder="1" applyAlignment="1">
      <alignment vertical="center"/>
    </xf>
    <xf numFmtId="0" fontId="8" fillId="0" borderId="3" xfId="0" applyFont="1" applyBorder="1" applyAlignment="1">
      <alignment vertical="center" wrapText="1"/>
    </xf>
    <xf numFmtId="0" fontId="8" fillId="0" borderId="3" xfId="0" applyFont="1" applyBorder="1" applyAlignment="1">
      <alignment vertical="center"/>
    </xf>
    <xf numFmtId="0" fontId="8" fillId="0" borderId="39" xfId="0" applyFont="1" applyBorder="1" applyAlignment="1">
      <alignment horizontal="center" vertical="center"/>
    </xf>
    <xf numFmtId="0" fontId="8" fillId="0" borderId="45" xfId="0" applyFont="1" applyBorder="1" applyAlignment="1">
      <alignment vertical="center"/>
    </xf>
    <xf numFmtId="0" fontId="34" fillId="0" borderId="46" xfId="0" applyFont="1" applyBorder="1" applyAlignment="1">
      <alignment vertical="center"/>
    </xf>
    <xf numFmtId="0" fontId="8" fillId="0" borderId="41" xfId="0" applyFont="1" applyBorder="1" applyAlignment="1">
      <alignment vertical="center"/>
    </xf>
    <xf numFmtId="0" fontId="8" fillId="0" borderId="26" xfId="0" applyFont="1" applyBorder="1" applyAlignment="1">
      <alignment vertical="center" wrapText="1"/>
    </xf>
    <xf numFmtId="0" fontId="8" fillId="0" borderId="42" xfId="0" applyFont="1" applyBorder="1" applyAlignment="1">
      <alignment horizontal="center" vertical="center"/>
    </xf>
    <xf numFmtId="0" fontId="8" fillId="0" borderId="42" xfId="0" applyFont="1" applyBorder="1" applyAlignment="1">
      <alignment vertical="center"/>
    </xf>
    <xf numFmtId="0" fontId="37" fillId="0" borderId="27" xfId="0" applyFont="1" applyBorder="1" applyAlignment="1">
      <alignment horizontal="center" vertical="center"/>
    </xf>
    <xf numFmtId="0" fontId="37" fillId="0" borderId="25" xfId="0" applyFont="1" applyBorder="1" applyAlignment="1">
      <alignment horizontal="center" vertical="center"/>
    </xf>
    <xf numFmtId="0" fontId="37" fillId="0" borderId="26" xfId="0" applyFont="1" applyBorder="1" applyAlignment="1">
      <alignment horizontal="center" vertical="center"/>
    </xf>
    <xf numFmtId="0" fontId="37" fillId="0" borderId="41" xfId="0" applyFont="1" applyBorder="1" applyAlignment="1">
      <alignment horizontal="center" vertical="center"/>
    </xf>
    <xf numFmtId="0" fontId="37" fillId="0" borderId="42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center"/>
    </xf>
    <xf numFmtId="49" fontId="4" fillId="2" borderId="1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17" xfId="0" applyNumberFormat="1" applyFont="1" applyFill="1" applyBorder="1" applyAlignment="1">
      <alignment horizontal="center" vertical="center"/>
    </xf>
    <xf numFmtId="49" fontId="4" fillId="2" borderId="16" xfId="0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/>
    </xf>
    <xf numFmtId="0" fontId="10" fillId="0" borderId="19" xfId="0" applyFont="1" applyFill="1" applyBorder="1" applyAlignment="1">
      <alignment horizontal="center" vertical="center" wrapText="1"/>
    </xf>
    <xf numFmtId="3" fontId="34" fillId="0" borderId="28" xfId="0" applyNumberFormat="1" applyFont="1" applyFill="1" applyBorder="1" applyAlignment="1">
      <alignment vertical="center"/>
    </xf>
    <xf numFmtId="3" fontId="8" fillId="0" borderId="39" xfId="0" applyNumberFormat="1" applyFont="1" applyFill="1" applyBorder="1" applyAlignment="1">
      <alignment vertical="center"/>
    </xf>
    <xf numFmtId="3" fontId="8" fillId="0" borderId="40" xfId="0" applyNumberFormat="1" applyFont="1" applyFill="1" applyBorder="1" applyAlignment="1">
      <alignment vertical="center"/>
    </xf>
    <xf numFmtId="0" fontId="10" fillId="0" borderId="3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0" fontId="4" fillId="0" borderId="18" xfId="0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right" vertical="center" wrapText="1"/>
    </xf>
    <xf numFmtId="0" fontId="4" fillId="0" borderId="20" xfId="0" applyFont="1" applyBorder="1" applyAlignment="1">
      <alignment horizontal="center" vertical="center" wrapText="1"/>
    </xf>
    <xf numFmtId="0" fontId="26" fillId="0" borderId="10" xfId="18" applyFont="1" applyBorder="1" applyAlignment="1">
      <alignment horizontal="center" vertical="center" wrapText="1"/>
      <protection/>
    </xf>
    <xf numFmtId="0" fontId="38" fillId="0" borderId="10" xfId="18" applyFont="1" applyBorder="1" applyAlignment="1">
      <alignment horizontal="center" vertical="center" wrapText="1"/>
      <protection/>
    </xf>
    <xf numFmtId="0" fontId="39" fillId="0" borderId="10" xfId="18" applyFont="1" applyFill="1" applyBorder="1" applyAlignment="1">
      <alignment horizontal="center" vertical="center"/>
      <protection/>
    </xf>
    <xf numFmtId="0" fontId="39" fillId="0" borderId="10" xfId="18" applyFont="1" applyBorder="1" applyAlignment="1">
      <alignment horizontal="center" vertical="center"/>
      <protection/>
    </xf>
    <xf numFmtId="0" fontId="24" fillId="0" borderId="10" xfId="18" applyFont="1" applyFill="1" applyBorder="1" applyAlignment="1">
      <alignment horizontal="center"/>
      <protection/>
    </xf>
    <xf numFmtId="0" fontId="24" fillId="0" borderId="10" xfId="18" applyFont="1" applyFill="1" applyBorder="1">
      <alignment/>
      <protection/>
    </xf>
    <xf numFmtId="3" fontId="4" fillId="0" borderId="10" xfId="0" applyNumberFormat="1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3" fontId="40" fillId="0" borderId="10" xfId="0" applyNumberFormat="1" applyFont="1" applyFill="1" applyBorder="1" applyAlignment="1">
      <alignment/>
    </xf>
    <xf numFmtId="0" fontId="16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/>
    </xf>
    <xf numFmtId="3" fontId="18" fillId="0" borderId="10" xfId="0" applyNumberFormat="1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4" fontId="4" fillId="0" borderId="17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3" fontId="4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17" fillId="0" borderId="0" xfId="0" applyFont="1" applyFill="1" applyAlignment="1">
      <alignment/>
    </xf>
    <xf numFmtId="4" fontId="4" fillId="0" borderId="3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horizontal="right"/>
    </xf>
    <xf numFmtId="3" fontId="40" fillId="0" borderId="10" xfId="0" applyNumberFormat="1" applyFont="1" applyFill="1" applyBorder="1" applyAlignment="1">
      <alignment horizontal="right"/>
    </xf>
    <xf numFmtId="4" fontId="18" fillId="0" borderId="10" xfId="0" applyNumberFormat="1" applyFont="1" applyFill="1" applyBorder="1" applyAlignment="1">
      <alignment/>
    </xf>
    <xf numFmtId="4" fontId="40" fillId="0" borderId="10" xfId="0" applyNumberFormat="1" applyFont="1" applyFill="1" applyBorder="1" applyAlignment="1">
      <alignment/>
    </xf>
    <xf numFmtId="10" fontId="4" fillId="0" borderId="10" xfId="20" applyNumberFormat="1" applyFont="1" applyFill="1" applyBorder="1" applyAlignment="1">
      <alignment horizontal="center"/>
    </xf>
    <xf numFmtId="10" fontId="40" fillId="0" borderId="10" xfId="20" applyNumberFormat="1" applyFont="1" applyFill="1" applyBorder="1" applyAlignment="1">
      <alignment horizontal="center"/>
    </xf>
    <xf numFmtId="10" fontId="0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10" fontId="4" fillId="0" borderId="10" xfId="20" applyNumberFormat="1" applyFont="1" applyFill="1" applyBorder="1" applyAlignment="1">
      <alignment vertical="center"/>
    </xf>
    <xf numFmtId="10" fontId="40" fillId="0" borderId="10" xfId="20" applyNumberFormat="1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10" fontId="4" fillId="0" borderId="10" xfId="0" applyNumberFormat="1" applyFont="1" applyBorder="1" applyAlignment="1">
      <alignment vertical="center"/>
    </xf>
    <xf numFmtId="10" fontId="40" fillId="0" borderId="1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6" xfId="0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24" fillId="0" borderId="10" xfId="18" applyNumberFormat="1" applyFont="1" applyBorder="1">
      <alignment/>
      <protection/>
    </xf>
    <xf numFmtId="0" fontId="26" fillId="0" borderId="0" xfId="18" applyFont="1">
      <alignment/>
      <protection/>
    </xf>
    <xf numFmtId="3" fontId="26" fillId="0" borderId="0" xfId="18" applyNumberFormat="1" applyFont="1">
      <alignment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3" fontId="4" fillId="0" borderId="17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0" fillId="2" borderId="10" xfId="0" applyNumberFormat="1" applyFont="1" applyFill="1" applyBorder="1" applyAlignment="1">
      <alignment horizontal="center" vertical="center" wrapText="1"/>
    </xf>
    <xf numFmtId="4" fontId="4" fillId="2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vertical="center" wrapText="1"/>
    </xf>
    <xf numFmtId="0" fontId="10" fillId="0" borderId="24" xfId="0" applyFont="1" applyBorder="1" applyAlignment="1">
      <alignment horizontal="left" vertical="center" wrapText="1"/>
    </xf>
    <xf numFmtId="3" fontId="0" fillId="0" borderId="17" xfId="0" applyNumberFormat="1" applyFont="1" applyFill="1" applyBorder="1" applyAlignment="1">
      <alignment vertical="center" wrapText="1"/>
    </xf>
    <xf numFmtId="3" fontId="10" fillId="0" borderId="17" xfId="0" applyNumberFormat="1" applyFont="1" applyFill="1" applyBorder="1" applyAlignment="1">
      <alignment horizontal="right" vertical="center" wrapText="1"/>
    </xf>
    <xf numFmtId="3" fontId="15" fillId="0" borderId="8" xfId="0" applyNumberFormat="1" applyFont="1" applyFill="1" applyBorder="1" applyAlignment="1">
      <alignment vertical="center" wrapText="1"/>
    </xf>
    <xf numFmtId="0" fontId="0" fillId="2" borderId="19" xfId="0" applyFont="1" applyFill="1" applyBorder="1" applyAlignment="1">
      <alignment vertical="center" wrapText="1"/>
    </xf>
    <xf numFmtId="0" fontId="0" fillId="2" borderId="10" xfId="0" applyFont="1" applyFill="1" applyBorder="1" applyAlignment="1">
      <alignment horizontal="left" vertical="center" wrapText="1"/>
    </xf>
    <xf numFmtId="0" fontId="0" fillId="2" borderId="10" xfId="0" applyFont="1" applyFill="1" applyBorder="1" applyAlignment="1">
      <alignment vertical="center"/>
    </xf>
    <xf numFmtId="3" fontId="2" fillId="0" borderId="8" xfId="0" applyNumberFormat="1" applyFont="1" applyFill="1" applyBorder="1" applyAlignment="1">
      <alignment horizontal="right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4" fontId="0" fillId="0" borderId="17" xfId="0" applyNumberFormat="1" applyFont="1" applyFill="1" applyBorder="1" applyAlignment="1">
      <alignment horizontal="right" vertical="center" wrapText="1"/>
    </xf>
    <xf numFmtId="4" fontId="0" fillId="0" borderId="17" xfId="0" applyNumberFormat="1" applyFont="1" applyFill="1" applyBorder="1" applyAlignment="1">
      <alignment horizontal="right" vertical="center"/>
    </xf>
    <xf numFmtId="4" fontId="0" fillId="0" borderId="19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left" vertical="center" wrapText="1"/>
    </xf>
    <xf numFmtId="4" fontId="1" fillId="0" borderId="0" xfId="0" applyNumberFormat="1" applyFont="1" applyFill="1" applyAlignment="1">
      <alignment horizontal="right"/>
    </xf>
    <xf numFmtId="4" fontId="1" fillId="0" borderId="0" xfId="0" applyNumberFormat="1" applyFont="1" applyFill="1" applyAlignment="1">
      <alignment horizontal="right" vertical="center"/>
    </xf>
    <xf numFmtId="4" fontId="0" fillId="0" borderId="0" xfId="0" applyNumberFormat="1" applyFont="1" applyAlignment="1">
      <alignment horizontal="left"/>
    </xf>
    <xf numFmtId="0" fontId="0" fillId="0" borderId="0" xfId="0" applyFont="1" applyFill="1" applyAlignment="1">
      <alignment/>
    </xf>
    <xf numFmtId="49" fontId="4" fillId="0" borderId="0" xfId="0" applyNumberFormat="1" applyFont="1" applyAlignment="1">
      <alignment/>
    </xf>
    <xf numFmtId="49" fontId="41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 horizontal="center" vertical="center"/>
    </xf>
    <xf numFmtId="0" fontId="40" fillId="0" borderId="19" xfId="0" applyFont="1" applyFill="1" applyBorder="1" applyAlignment="1">
      <alignment horizontal="center"/>
    </xf>
    <xf numFmtId="0" fontId="40" fillId="0" borderId="17" xfId="0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/>
    </xf>
    <xf numFmtId="4" fontId="40" fillId="0" borderId="10" xfId="0" applyNumberFormat="1" applyFont="1" applyFill="1" applyBorder="1" applyAlignment="1">
      <alignment vertical="center"/>
    </xf>
    <xf numFmtId="4" fontId="40" fillId="0" borderId="3" xfId="0" applyNumberFormat="1" applyFont="1" applyFill="1" applyBorder="1" applyAlignment="1">
      <alignment/>
    </xf>
    <xf numFmtId="4" fontId="40" fillId="0" borderId="10" xfId="0" applyNumberFormat="1" applyFont="1" applyFill="1" applyBorder="1" applyAlignment="1">
      <alignment horizontal="right"/>
    </xf>
    <xf numFmtId="4" fontId="18" fillId="0" borderId="10" xfId="0" applyNumberFormat="1" applyFont="1" applyFill="1" applyBorder="1" applyAlignment="1">
      <alignment horizontal="right" vertical="center"/>
    </xf>
    <xf numFmtId="0" fontId="19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3" fontId="18" fillId="0" borderId="10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3" fontId="40" fillId="0" borderId="17" xfId="0" applyNumberFormat="1" applyFont="1" applyFill="1" applyBorder="1" applyAlignment="1">
      <alignment horizontal="center" vertical="center" wrapText="1"/>
    </xf>
    <xf numFmtId="3" fontId="40" fillId="0" borderId="10" xfId="0" applyNumberFormat="1" applyFont="1" applyFill="1" applyBorder="1" applyAlignment="1">
      <alignment horizontal="center" vertical="center" wrapText="1"/>
    </xf>
    <xf numFmtId="4" fontId="40" fillId="0" borderId="10" xfId="0" applyNumberFormat="1" applyFont="1" applyFill="1" applyBorder="1" applyAlignment="1">
      <alignment horizontal="center" vertical="center" wrapText="1"/>
    </xf>
    <xf numFmtId="3" fontId="26" fillId="0" borderId="10" xfId="18" applyNumberFormat="1" applyFont="1" applyFill="1" applyBorder="1">
      <alignment/>
      <protection/>
    </xf>
    <xf numFmtId="3" fontId="26" fillId="0" borderId="19" xfId="18" applyNumberFormat="1" applyFont="1" applyFill="1" applyBorder="1">
      <alignment/>
      <protection/>
    </xf>
    <xf numFmtId="3" fontId="26" fillId="0" borderId="8" xfId="18" applyNumberFormat="1" applyFont="1" applyFill="1" applyBorder="1">
      <alignment/>
      <protection/>
    </xf>
    <xf numFmtId="3" fontId="26" fillId="0" borderId="20" xfId="18" applyNumberFormat="1" applyFont="1" applyFill="1" applyBorder="1" applyAlignment="1">
      <alignment horizontal="center"/>
      <protection/>
    </xf>
    <xf numFmtId="3" fontId="26" fillId="0" borderId="19" xfId="18" applyNumberFormat="1" applyFont="1" applyFill="1" applyBorder="1" applyAlignment="1">
      <alignment horizontal="center"/>
      <protection/>
    </xf>
    <xf numFmtId="3" fontId="26" fillId="0" borderId="21" xfId="18" applyNumberFormat="1" applyFont="1" applyFill="1" applyBorder="1" applyAlignment="1">
      <alignment horizontal="center"/>
      <protection/>
    </xf>
    <xf numFmtId="3" fontId="26" fillId="0" borderId="18" xfId="18" applyNumberFormat="1" applyFont="1" applyFill="1" applyBorder="1" applyAlignment="1">
      <alignment horizontal="center"/>
      <protection/>
    </xf>
    <xf numFmtId="3" fontId="26" fillId="0" borderId="16" xfId="18" applyNumberFormat="1" applyFont="1" applyFill="1" applyBorder="1" applyAlignment="1">
      <alignment horizontal="center"/>
      <protection/>
    </xf>
    <xf numFmtId="3" fontId="26" fillId="0" borderId="22" xfId="18" applyNumberFormat="1" applyFont="1" applyFill="1" applyBorder="1" applyAlignment="1">
      <alignment horizontal="center"/>
      <protection/>
    </xf>
    <xf numFmtId="3" fontId="26" fillId="0" borderId="23" xfId="18" applyNumberFormat="1" applyFont="1" applyFill="1" applyBorder="1" applyAlignment="1">
      <alignment horizontal="center"/>
      <protection/>
    </xf>
    <xf numFmtId="3" fontId="26" fillId="0" borderId="17" xfId="18" applyNumberFormat="1" applyFont="1" applyFill="1" applyBorder="1" applyAlignment="1">
      <alignment horizontal="center"/>
      <protection/>
    </xf>
    <xf numFmtId="3" fontId="26" fillId="0" borderId="24" xfId="18" applyNumberFormat="1" applyFont="1" applyFill="1" applyBorder="1" applyAlignment="1">
      <alignment horizontal="center"/>
      <protection/>
    </xf>
    <xf numFmtId="0" fontId="6" fillId="0" borderId="10" xfId="0" applyFont="1" applyFill="1" applyBorder="1" applyAlignment="1">
      <alignment vertical="center" wrapText="1"/>
    </xf>
    <xf numFmtId="2" fontId="0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4" fontId="0" fillId="0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right" vertical="center"/>
    </xf>
    <xf numFmtId="4" fontId="0" fillId="0" borderId="10" xfId="0" applyNumberFormat="1" applyFont="1" applyFill="1" applyBorder="1" applyAlignment="1">
      <alignment horizontal="right" vertical="center"/>
    </xf>
    <xf numFmtId="2" fontId="0" fillId="0" borderId="10" xfId="0" applyNumberFormat="1" applyFont="1" applyFill="1" applyBorder="1" applyAlignment="1">
      <alignment horizontal="right" vertical="center"/>
    </xf>
    <xf numFmtId="4" fontId="0" fillId="0" borderId="10" xfId="0" applyNumberFormat="1" applyFont="1" applyFill="1" applyBorder="1" applyAlignment="1">
      <alignment horizontal="right" vertical="center" wrapText="1"/>
    </xf>
    <xf numFmtId="2" fontId="0" fillId="0" borderId="10" xfId="0" applyNumberFormat="1" applyFont="1" applyFill="1" applyBorder="1" applyAlignment="1">
      <alignment horizontal="right" vertical="center"/>
    </xf>
    <xf numFmtId="2" fontId="0" fillId="0" borderId="10" xfId="0" applyNumberFormat="1" applyFont="1" applyFill="1" applyBorder="1" applyAlignment="1">
      <alignment horizontal="right" vertical="center"/>
    </xf>
    <xf numFmtId="0" fontId="15" fillId="0" borderId="23" xfId="0" applyFont="1" applyBorder="1" applyAlignment="1">
      <alignment horizontal="center" vertical="top" wrapText="1"/>
    </xf>
    <xf numFmtId="0" fontId="15" fillId="0" borderId="20" xfId="0" applyFont="1" applyBorder="1" applyAlignment="1">
      <alignment horizontal="center" vertical="top" wrapText="1"/>
    </xf>
    <xf numFmtId="0" fontId="45" fillId="2" borderId="3" xfId="0" applyFont="1" applyFill="1" applyBorder="1" applyAlignment="1">
      <alignment horizontal="center" vertical="center" wrapText="1"/>
    </xf>
    <xf numFmtId="0" fontId="44" fillId="0" borderId="8" xfId="0" applyFont="1" applyBorder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23" xfId="0" applyFont="1" applyBorder="1" applyAlignment="1">
      <alignment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8" xfId="0" applyFont="1" applyBorder="1" applyAlignment="1">
      <alignment horizontal="left" vertical="center" wrapText="1"/>
    </xf>
    <xf numFmtId="0" fontId="44" fillId="0" borderId="3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26" fillId="0" borderId="10" xfId="18" applyFont="1" applyFill="1" applyBorder="1" applyAlignment="1">
      <alignment horizontal="center" vertical="center"/>
      <protection/>
    </xf>
    <xf numFmtId="0" fontId="26" fillId="0" borderId="10" xfId="18" applyFont="1" applyFill="1" applyBorder="1" applyAlignment="1">
      <alignment horizontal="center" vertical="center" wrapText="1"/>
      <protection/>
    </xf>
    <xf numFmtId="0" fontId="15" fillId="0" borderId="24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vertical="center" wrapText="1"/>
    </xf>
    <xf numFmtId="3" fontId="0" fillId="0" borderId="8" xfId="0" applyNumberFormat="1" applyFont="1" applyFill="1" applyBorder="1" applyAlignment="1">
      <alignment horizontal="right" vertical="center" wrapText="1"/>
    </xf>
    <xf numFmtId="3" fontId="0" fillId="0" borderId="3" xfId="0" applyNumberFormat="1" applyFont="1" applyFill="1" applyBorder="1" applyAlignment="1">
      <alignment horizontal="right" vertical="center" wrapText="1"/>
    </xf>
    <xf numFmtId="0" fontId="4" fillId="0" borderId="3" xfId="0" applyFont="1" applyBorder="1" applyAlignment="1">
      <alignment horizontal="left" vertical="center" wrapText="1"/>
    </xf>
    <xf numFmtId="3" fontId="0" fillId="0" borderId="8" xfId="0" applyNumberFormat="1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top" wrapText="1"/>
    </xf>
    <xf numFmtId="0" fontId="27" fillId="0" borderId="10" xfId="18" applyFont="1" applyFill="1" applyBorder="1" applyAlignment="1">
      <alignment horizontal="center" vertical="center"/>
      <protection/>
    </xf>
    <xf numFmtId="4" fontId="23" fillId="0" borderId="20" xfId="0" applyNumberFormat="1" applyFont="1" applyBorder="1" applyAlignment="1">
      <alignment horizontal="center" vertical="center" wrapText="1"/>
    </xf>
    <xf numFmtId="4" fontId="23" fillId="0" borderId="17" xfId="0" applyNumberFormat="1" applyFont="1" applyBorder="1" applyAlignment="1">
      <alignment horizontal="right" vertical="center" wrapText="1"/>
    </xf>
    <xf numFmtId="4" fontId="23" fillId="0" borderId="17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right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right" vertical="center" wrapText="1"/>
    </xf>
    <xf numFmtId="4" fontId="4" fillId="0" borderId="17" xfId="0" applyNumberFormat="1" applyFont="1" applyBorder="1" applyAlignment="1">
      <alignment horizontal="right" vertical="center" wrapText="1"/>
    </xf>
    <xf numFmtId="4" fontId="4" fillId="0" borderId="23" xfId="0" applyNumberFormat="1" applyFont="1" applyBorder="1" applyAlignment="1">
      <alignment horizontal="right" vertical="center" wrapText="1"/>
    </xf>
    <xf numFmtId="4" fontId="0" fillId="0" borderId="0" xfId="0" applyNumberFormat="1" applyFont="1" applyAlignment="1">
      <alignment horizontal="center" vertical="center"/>
    </xf>
    <xf numFmtId="0" fontId="10" fillId="0" borderId="24" xfId="0" applyFont="1" applyFill="1" applyBorder="1" applyAlignment="1">
      <alignment horizontal="left" vertical="center" wrapText="1"/>
    </xf>
    <xf numFmtId="3" fontId="0" fillId="0" borderId="17" xfId="0" applyNumberFormat="1" applyFont="1" applyBorder="1" applyAlignment="1">
      <alignment horizontal="righ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0" fillId="0" borderId="17" xfId="0" applyNumberFormat="1" applyFont="1" applyFill="1" applyBorder="1" applyAlignment="1">
      <alignment horizontal="right" vertical="center" wrapText="1"/>
    </xf>
    <xf numFmtId="3" fontId="1" fillId="0" borderId="24" xfId="0" applyNumberFormat="1" applyFont="1" applyFill="1" applyBorder="1" applyAlignment="1">
      <alignment horizontal="right" vertical="center" wrapText="1"/>
    </xf>
    <xf numFmtId="3" fontId="1" fillId="0" borderId="3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7" xfId="0" applyNumberFormat="1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 wrapText="1"/>
    </xf>
    <xf numFmtId="0" fontId="0" fillId="0" borderId="17" xfId="0" applyFont="1" applyFill="1" applyBorder="1" applyAlignment="1">
      <alignment horizontal="center" vertical="center"/>
    </xf>
    <xf numFmtId="49" fontId="4" fillId="2" borderId="22" xfId="0" applyNumberFormat="1" applyFont="1" applyFill="1" applyBorder="1" applyAlignment="1">
      <alignment horizontal="center" vertical="center"/>
    </xf>
    <xf numFmtId="49" fontId="4" fillId="2" borderId="24" xfId="0" applyNumberFormat="1" applyFont="1" applyFill="1" applyBorder="1" applyAlignment="1">
      <alignment horizontal="center" vertical="center"/>
    </xf>
    <xf numFmtId="4" fontId="0" fillId="0" borderId="17" xfId="0" applyNumberFormat="1" applyFont="1" applyBorder="1" applyAlignment="1">
      <alignment horizontal="right" vertical="center"/>
    </xf>
    <xf numFmtId="4" fontId="0" fillId="0" borderId="19" xfId="0" applyNumberFormat="1" applyFont="1" applyBorder="1" applyAlignment="1">
      <alignment horizontal="right" vertical="center"/>
    </xf>
    <xf numFmtId="4" fontId="11" fillId="0" borderId="10" xfId="0" applyNumberFormat="1" applyFont="1" applyFill="1" applyBorder="1" applyAlignment="1">
      <alignment horizontal="center" vertical="center"/>
    </xf>
    <xf numFmtId="49" fontId="4" fillId="2" borderId="21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center" vertical="center"/>
    </xf>
    <xf numFmtId="49" fontId="4" fillId="2" borderId="23" xfId="0" applyNumberFormat="1" applyFont="1" applyFill="1" applyBorder="1" applyAlignment="1">
      <alignment horizontal="center" vertical="center"/>
    </xf>
    <xf numFmtId="49" fontId="4" fillId="2" borderId="20" xfId="0" applyNumberFormat="1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49" fontId="4" fillId="2" borderId="18" xfId="0" applyNumberFormat="1" applyFont="1" applyFill="1" applyBorder="1" applyAlignment="1">
      <alignment horizontal="center" vertical="center"/>
    </xf>
    <xf numFmtId="0" fontId="26" fillId="2" borderId="10" xfId="0" applyFont="1" applyFill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center" vertical="center"/>
    </xf>
    <xf numFmtId="4" fontId="0" fillId="0" borderId="17" xfId="0" applyNumberFormat="1" applyFont="1" applyFill="1" applyBorder="1" applyAlignment="1">
      <alignment horizontal="center" vertical="center"/>
    </xf>
    <xf numFmtId="4" fontId="0" fillId="0" borderId="19" xfId="0" applyNumberFormat="1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left" vertical="center" wrapText="1"/>
    </xf>
    <xf numFmtId="0" fontId="10" fillId="2" borderId="10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  <xf numFmtId="3" fontId="0" fillId="0" borderId="3" xfId="0" applyNumberFormat="1" applyFont="1" applyFill="1" applyBorder="1" applyAlignment="1">
      <alignment vertical="center" wrapText="1"/>
    </xf>
    <xf numFmtId="0" fontId="10" fillId="0" borderId="21" xfId="0" applyFont="1" applyBorder="1" applyAlignment="1">
      <alignment horizontal="left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44" fillId="0" borderId="8" xfId="0" applyFont="1" applyFill="1" applyBorder="1" applyAlignment="1">
      <alignment vertical="center" wrapText="1"/>
    </xf>
    <xf numFmtId="49" fontId="4" fillId="2" borderId="8" xfId="0" applyNumberFormat="1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/>
    </xf>
    <xf numFmtId="3" fontId="0" fillId="0" borderId="8" xfId="0" applyNumberFormat="1" applyFont="1" applyFill="1" applyBorder="1" applyAlignment="1">
      <alignment horizontal="right" vertical="center" wrapText="1"/>
    </xf>
    <xf numFmtId="0" fontId="0" fillId="0" borderId="3" xfId="0" applyFont="1" applyFill="1" applyBorder="1" applyAlignment="1">
      <alignment horizontal="center"/>
    </xf>
    <xf numFmtId="3" fontId="2" fillId="0" borderId="8" xfId="0" applyNumberFormat="1" applyFont="1" applyFill="1" applyBorder="1" applyAlignment="1">
      <alignment horizontal="right" vertical="center" wrapText="1"/>
    </xf>
    <xf numFmtId="3" fontId="2" fillId="0" borderId="3" xfId="0" applyNumberFormat="1" applyFont="1" applyFill="1" applyBorder="1" applyAlignment="1">
      <alignment horizontal="righ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3" fontId="1" fillId="0" borderId="19" xfId="0" applyNumberFormat="1" applyFont="1" applyFill="1" applyBorder="1" applyAlignment="1">
      <alignment vertical="center" wrapText="1"/>
    </xf>
    <xf numFmtId="3" fontId="1" fillId="0" borderId="16" xfId="0" applyNumberFormat="1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4" fontId="4" fillId="0" borderId="16" xfId="0" applyNumberFormat="1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center" vertical="center" wrapText="1"/>
    </xf>
    <xf numFmtId="4" fontId="0" fillId="0" borderId="16" xfId="0" applyNumberFormat="1" applyFont="1" applyFill="1" applyBorder="1" applyAlignment="1">
      <alignment horizontal="right" vertical="center" wrapText="1"/>
    </xf>
    <xf numFmtId="4" fontId="0" fillId="0" borderId="17" xfId="0" applyNumberFormat="1" applyFont="1" applyFill="1" applyBorder="1" applyAlignment="1">
      <alignment horizontal="right" vertical="center" wrapText="1"/>
    </xf>
    <xf numFmtId="49" fontId="4" fillId="2" borderId="24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left" vertical="center"/>
    </xf>
    <xf numFmtId="49" fontId="0" fillId="0" borderId="17" xfId="0" applyNumberFormat="1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horizontal="center"/>
    </xf>
    <xf numFmtId="49" fontId="4" fillId="2" borderId="22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3" fontId="28" fillId="3" borderId="19" xfId="0" applyNumberFormat="1" applyFont="1" applyFill="1" applyBorder="1" applyAlignment="1">
      <alignment vertical="center" wrapText="1"/>
    </xf>
    <xf numFmtId="3" fontId="28" fillId="3" borderId="16" xfId="0" applyNumberFormat="1" applyFont="1" applyFill="1" applyBorder="1" applyAlignment="1">
      <alignment vertical="center" wrapText="1"/>
    </xf>
    <xf numFmtId="0" fontId="28" fillId="3" borderId="17" xfId="0" applyFont="1" applyFill="1" applyBorder="1" applyAlignment="1">
      <alignment vertical="center" wrapText="1"/>
    </xf>
    <xf numFmtId="3" fontId="1" fillId="0" borderId="20" xfId="0" applyNumberFormat="1" applyFont="1" applyFill="1" applyBorder="1" applyAlignment="1">
      <alignment vertical="center" wrapText="1"/>
    </xf>
    <xf numFmtId="3" fontId="1" fillId="0" borderId="18" xfId="0" applyNumberFormat="1" applyFont="1" applyFill="1" applyBorder="1" applyAlignment="1">
      <alignment vertical="center" wrapText="1"/>
    </xf>
    <xf numFmtId="0" fontId="1" fillId="0" borderId="23" xfId="0" applyFont="1" applyFill="1" applyBorder="1" applyAlignment="1">
      <alignment vertical="center" wrapText="1"/>
    </xf>
    <xf numFmtId="3" fontId="1" fillId="0" borderId="20" xfId="0" applyNumberFormat="1" applyFont="1" applyFill="1" applyBorder="1" applyAlignment="1">
      <alignment horizontal="right" vertical="center" wrapText="1"/>
    </xf>
    <xf numFmtId="3" fontId="1" fillId="0" borderId="21" xfId="0" applyNumberFormat="1" applyFont="1" applyFill="1" applyBorder="1" applyAlignment="1">
      <alignment horizontal="right" vertical="center" wrapText="1"/>
    </xf>
    <xf numFmtId="3" fontId="1" fillId="0" borderId="18" xfId="0" applyNumberFormat="1" applyFont="1" applyFill="1" applyBorder="1" applyAlignment="1">
      <alignment horizontal="right" vertical="center" wrapText="1"/>
    </xf>
    <xf numFmtId="3" fontId="1" fillId="0" borderId="22" xfId="0" applyNumberFormat="1" applyFont="1" applyFill="1" applyBorder="1" applyAlignment="1">
      <alignment horizontal="right" vertical="center" wrapText="1"/>
    </xf>
    <xf numFmtId="3" fontId="1" fillId="0" borderId="23" xfId="0" applyNumberFormat="1" applyFont="1" applyFill="1" applyBorder="1" applyAlignment="1">
      <alignment horizontal="right" vertical="center" wrapText="1"/>
    </xf>
    <xf numFmtId="3" fontId="1" fillId="0" borderId="24" xfId="0" applyNumberFormat="1" applyFont="1" applyFill="1" applyBorder="1" applyAlignment="1">
      <alignment horizontal="right" vertical="center" wrapText="1"/>
    </xf>
    <xf numFmtId="3" fontId="1" fillId="0" borderId="21" xfId="0" applyNumberFormat="1" applyFont="1" applyFill="1" applyBorder="1" applyAlignment="1">
      <alignment vertical="center" wrapText="1"/>
    </xf>
    <xf numFmtId="3" fontId="1" fillId="0" borderId="22" xfId="0" applyNumberFormat="1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3" fontId="28" fillId="0" borderId="19" xfId="0" applyNumberFormat="1" applyFont="1" applyFill="1" applyBorder="1" applyAlignment="1">
      <alignment vertical="center" wrapText="1"/>
    </xf>
    <xf numFmtId="3" fontId="28" fillId="0" borderId="16" xfId="0" applyNumberFormat="1" applyFont="1" applyFill="1" applyBorder="1" applyAlignment="1">
      <alignment vertical="center" wrapText="1"/>
    </xf>
    <xf numFmtId="0" fontId="28" fillId="0" borderId="17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3" fontId="2" fillId="0" borderId="8" xfId="0" applyNumberFormat="1" applyFont="1" applyFill="1" applyBorder="1" applyAlignment="1">
      <alignment vertical="center"/>
    </xf>
    <xf numFmtId="3" fontId="2" fillId="0" borderId="3" xfId="0" applyNumberFormat="1" applyFont="1" applyFill="1" applyBorder="1" applyAlignment="1">
      <alignment vertical="center"/>
    </xf>
    <xf numFmtId="0" fontId="0" fillId="0" borderId="8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3" fontId="0" fillId="0" borderId="8" xfId="0" applyNumberFormat="1" applyFont="1" applyFill="1" applyBorder="1" applyAlignment="1">
      <alignment horizontal="right" vertical="center" wrapText="1"/>
    </xf>
    <xf numFmtId="3" fontId="0" fillId="0" borderId="3" xfId="0" applyNumberFormat="1" applyFont="1" applyFill="1" applyBorder="1" applyAlignment="1">
      <alignment horizontal="right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3" fontId="4" fillId="0" borderId="8" xfId="0" applyNumberFormat="1" applyFont="1" applyFill="1" applyBorder="1" applyAlignment="1">
      <alignment horizontal="right" vertical="center" wrapText="1"/>
    </xf>
    <xf numFmtId="3" fontId="4" fillId="0" borderId="3" xfId="0" applyNumberFormat="1" applyFont="1" applyFill="1" applyBorder="1" applyAlignment="1">
      <alignment horizontal="right" vertical="center" wrapText="1"/>
    </xf>
    <xf numFmtId="3" fontId="0" fillId="0" borderId="23" xfId="0" applyNumberFormat="1" applyFont="1" applyFill="1" applyBorder="1" applyAlignment="1">
      <alignment horizontal="right" vertical="center" wrapText="1"/>
    </xf>
    <xf numFmtId="3" fontId="0" fillId="0" borderId="24" xfId="0" applyNumberFormat="1" applyFont="1" applyFill="1" applyBorder="1" applyAlignment="1">
      <alignment horizontal="right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26" fillId="0" borderId="19" xfId="18" applyFont="1" applyFill="1" applyBorder="1" applyAlignment="1">
      <alignment horizontal="center" vertical="center"/>
      <protection/>
    </xf>
    <xf numFmtId="0" fontId="26" fillId="0" borderId="16" xfId="18" applyFont="1" applyFill="1" applyBorder="1" applyAlignment="1">
      <alignment horizontal="center" vertical="center"/>
      <protection/>
    </xf>
    <xf numFmtId="0" fontId="26" fillId="0" borderId="17" xfId="18" applyFont="1" applyFill="1" applyBorder="1" applyAlignment="1">
      <alignment horizontal="center" vertical="center"/>
      <protection/>
    </xf>
    <xf numFmtId="0" fontId="26" fillId="0" borderId="10" xfId="18" applyFont="1" applyFill="1" applyBorder="1" applyAlignment="1">
      <alignment horizontal="left" vertical="center"/>
      <protection/>
    </xf>
    <xf numFmtId="0" fontId="0" fillId="0" borderId="10" xfId="0" applyFont="1" applyFill="1" applyBorder="1" applyAlignment="1">
      <alignment horizontal="left" vertical="center"/>
    </xf>
    <xf numFmtId="0" fontId="26" fillId="0" borderId="20" xfId="18" applyFont="1" applyFill="1" applyBorder="1" applyAlignment="1">
      <alignment horizontal="left" vertical="center"/>
      <protection/>
    </xf>
    <xf numFmtId="0" fontId="0" fillId="0" borderId="47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center"/>
    </xf>
    <xf numFmtId="0" fontId="26" fillId="0" borderId="8" xfId="18" applyFont="1" applyFill="1" applyBorder="1" applyAlignment="1">
      <alignment horizontal="left" vertical="center"/>
      <protection/>
    </xf>
    <xf numFmtId="0" fontId="0" fillId="0" borderId="34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26" fillId="0" borderId="19" xfId="18" applyFont="1" applyFill="1" applyBorder="1" applyAlignment="1">
      <alignment horizontal="center" vertical="center"/>
      <protection/>
    </xf>
    <xf numFmtId="0" fontId="26" fillId="0" borderId="16" xfId="18" applyFont="1" applyFill="1" applyBorder="1" applyAlignment="1">
      <alignment horizontal="center" vertical="center"/>
      <protection/>
    </xf>
    <xf numFmtId="0" fontId="26" fillId="0" borderId="17" xfId="18" applyFont="1" applyFill="1" applyBorder="1" applyAlignment="1">
      <alignment horizontal="center" vertical="center"/>
      <protection/>
    </xf>
    <xf numFmtId="0" fontId="26" fillId="0" borderId="19" xfId="18" applyFont="1" applyFill="1" applyBorder="1" applyAlignment="1">
      <alignment horizontal="center" vertical="center" wrapText="1"/>
      <protection/>
    </xf>
    <xf numFmtId="0" fontId="26" fillId="0" borderId="16" xfId="18" applyFont="1" applyFill="1" applyBorder="1" applyAlignment="1">
      <alignment horizontal="center" vertical="center" wrapText="1"/>
      <protection/>
    </xf>
    <xf numFmtId="0" fontId="26" fillId="0" borderId="17" xfId="18" applyFont="1" applyFill="1" applyBorder="1" applyAlignment="1">
      <alignment horizontal="center" vertical="center" wrapText="1"/>
      <protection/>
    </xf>
    <xf numFmtId="0" fontId="27" fillId="0" borderId="19" xfId="18" applyFont="1" applyFill="1" applyBorder="1" applyAlignment="1">
      <alignment horizontal="center" vertical="center"/>
      <protection/>
    </xf>
    <xf numFmtId="0" fontId="27" fillId="0" borderId="16" xfId="18" applyFont="1" applyFill="1" applyBorder="1" applyAlignment="1">
      <alignment horizontal="center" vertical="center"/>
      <protection/>
    </xf>
    <xf numFmtId="0" fontId="27" fillId="0" borderId="17" xfId="18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left" vertical="center"/>
    </xf>
    <xf numFmtId="0" fontId="0" fillId="0" borderId="47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center"/>
    </xf>
    <xf numFmtId="0" fontId="0" fillId="0" borderId="34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26" fillId="0" borderId="19" xfId="18" applyFont="1" applyBorder="1" applyAlignment="1">
      <alignment horizontal="center" vertical="center"/>
      <protection/>
    </xf>
    <xf numFmtId="0" fontId="26" fillId="0" borderId="16" xfId="18" applyFont="1" applyBorder="1" applyAlignment="1">
      <alignment horizontal="center" vertical="center"/>
      <protection/>
    </xf>
    <xf numFmtId="0" fontId="26" fillId="0" borderId="17" xfId="18" applyFont="1" applyBorder="1" applyAlignment="1">
      <alignment horizontal="center" vertical="center"/>
      <protection/>
    </xf>
    <xf numFmtId="0" fontId="26" fillId="0" borderId="19" xfId="18" applyFont="1" applyBorder="1" applyAlignment="1">
      <alignment horizontal="center" vertical="center" wrapText="1"/>
      <protection/>
    </xf>
    <xf numFmtId="0" fontId="26" fillId="0" borderId="16" xfId="18" applyFont="1" applyBorder="1" applyAlignment="1">
      <alignment horizontal="center" vertical="center" wrapText="1"/>
      <protection/>
    </xf>
    <xf numFmtId="0" fontId="26" fillId="0" borderId="17" xfId="18" applyFont="1" applyBorder="1" applyAlignment="1">
      <alignment horizontal="center" vertical="center" wrapText="1"/>
      <protection/>
    </xf>
    <xf numFmtId="3" fontId="27" fillId="0" borderId="19" xfId="18" applyNumberFormat="1" applyFont="1" applyBorder="1" applyAlignment="1">
      <alignment horizontal="center"/>
      <protection/>
    </xf>
    <xf numFmtId="3" fontId="27" fillId="0" borderId="16" xfId="18" applyNumberFormat="1" applyFont="1" applyBorder="1" applyAlignment="1">
      <alignment horizontal="center"/>
      <protection/>
    </xf>
    <xf numFmtId="3" fontId="27" fillId="0" borderId="17" xfId="18" applyNumberFormat="1" applyFont="1" applyBorder="1" applyAlignment="1">
      <alignment horizontal="center"/>
      <protection/>
    </xf>
    <xf numFmtId="0" fontId="24" fillId="0" borderId="0" xfId="18" applyFont="1" applyAlignment="1">
      <alignment horizontal="center"/>
      <protection/>
    </xf>
    <xf numFmtId="0" fontId="26" fillId="0" borderId="10" xfId="18" applyFont="1" applyBorder="1" applyAlignment="1">
      <alignment horizontal="center" vertical="center"/>
      <protection/>
    </xf>
    <xf numFmtId="0" fontId="26" fillId="0" borderId="10" xfId="18" applyFont="1" applyBorder="1" applyAlignment="1">
      <alignment horizontal="center" vertical="center" wrapText="1"/>
      <protection/>
    </xf>
    <xf numFmtId="3" fontId="26" fillId="0" borderId="19" xfId="18" applyNumberFormat="1" applyFont="1" applyBorder="1" applyAlignment="1">
      <alignment horizontal="center"/>
      <protection/>
    </xf>
    <xf numFmtId="3" fontId="26" fillId="0" borderId="16" xfId="18" applyNumberFormat="1" applyFont="1" applyBorder="1" applyAlignment="1">
      <alignment horizontal="center"/>
      <protection/>
    </xf>
    <xf numFmtId="3" fontId="26" fillId="0" borderId="17" xfId="18" applyNumberFormat="1" applyFont="1" applyBorder="1" applyAlignment="1">
      <alignment horizontal="center"/>
      <protection/>
    </xf>
    <xf numFmtId="0" fontId="26" fillId="0" borderId="8" xfId="18" applyFont="1" applyBorder="1" applyAlignment="1">
      <alignment horizontal="center"/>
      <protection/>
    </xf>
    <xf numFmtId="0" fontId="26" fillId="0" borderId="3" xfId="18" applyFont="1" applyBorder="1" applyAlignment="1">
      <alignment horizontal="center"/>
      <protection/>
    </xf>
    <xf numFmtId="0" fontId="26" fillId="0" borderId="8" xfId="18" applyFont="1" applyFill="1" applyBorder="1" applyAlignment="1">
      <alignment horizontal="left" vertical="center" wrapText="1"/>
      <protection/>
    </xf>
    <xf numFmtId="0" fontId="0" fillId="0" borderId="34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26" fillId="0" borderId="0" xfId="18" applyFont="1" applyAlignment="1">
      <alignment horizontal="left"/>
      <protection/>
    </xf>
    <xf numFmtId="0" fontId="24" fillId="0" borderId="10" xfId="18" applyFont="1" applyBorder="1" applyAlignment="1">
      <alignment horizontal="center"/>
      <protection/>
    </xf>
    <xf numFmtId="0" fontId="26" fillId="0" borderId="0" xfId="18" applyFont="1" applyAlignment="1">
      <alignment horizontal="left" wrapText="1"/>
      <protection/>
    </xf>
    <xf numFmtId="0" fontId="2" fillId="0" borderId="32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43" fillId="0" borderId="17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43" fillId="0" borderId="8" xfId="0" applyFont="1" applyBorder="1" applyAlignment="1">
      <alignment vertical="center" wrapText="1"/>
    </xf>
    <xf numFmtId="0" fontId="43" fillId="0" borderId="3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3" fillId="0" borderId="8" xfId="0" applyFont="1" applyBorder="1" applyAlignment="1">
      <alignment horizontal="left" vertical="center" wrapText="1"/>
    </xf>
    <xf numFmtId="0" fontId="43" fillId="0" borderId="3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vertical="center" wrapText="1"/>
    </xf>
    <xf numFmtId="0" fontId="44" fillId="0" borderId="8" xfId="0" applyFont="1" applyBorder="1" applyAlignment="1">
      <alignment vertical="center" wrapText="1"/>
    </xf>
    <xf numFmtId="0" fontId="17" fillId="0" borderId="0" xfId="0" applyFont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44" fillId="0" borderId="10" xfId="0" applyFont="1" applyFill="1" applyBorder="1" applyAlignment="1">
      <alignment vertical="center" wrapText="1"/>
    </xf>
    <xf numFmtId="0" fontId="44" fillId="0" borderId="8" xfId="0" applyFont="1" applyFill="1" applyBorder="1" applyAlignment="1">
      <alignment vertical="center" wrapText="1"/>
    </xf>
    <xf numFmtId="0" fontId="43" fillId="0" borderId="3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" fontId="0" fillId="0" borderId="8" xfId="0" applyNumberFormat="1" applyFont="1" applyFill="1" applyBorder="1" applyAlignment="1">
      <alignment horizontal="right" vertical="center" wrapText="1"/>
    </xf>
    <xf numFmtId="0" fontId="0" fillId="0" borderId="3" xfId="0" applyFont="1" applyFill="1" applyBorder="1" applyAlignment="1">
      <alignment horizontal="right" vertical="center" wrapText="1"/>
    </xf>
    <xf numFmtId="4" fontId="4" fillId="0" borderId="8" xfId="0" applyNumberFormat="1" applyFont="1" applyFill="1" applyBorder="1" applyAlignment="1">
      <alignment horizontal="right" vertical="center"/>
    </xf>
    <xf numFmtId="4" fontId="4" fillId="0" borderId="3" xfId="0" applyNumberFormat="1" applyFont="1" applyFill="1" applyBorder="1" applyAlignment="1">
      <alignment horizontal="right" vertical="center"/>
    </xf>
    <xf numFmtId="0" fontId="10" fillId="0" borderId="8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2" borderId="12" xfId="0" applyFill="1" applyBorder="1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17" fillId="0" borderId="19" xfId="0" applyFont="1" applyFill="1" applyBorder="1" applyAlignment="1">
      <alignment horizontal="center"/>
    </xf>
    <xf numFmtId="0" fontId="17" fillId="0" borderId="17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horizontal="center" wrapText="1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0</xdr:row>
      <xdr:rowOff>0</xdr:rowOff>
    </xdr:from>
    <xdr:ext cx="85725" cy="200025"/>
    <xdr:sp>
      <xdr:nvSpPr>
        <xdr:cNvPr id="1" name="TextBox 1"/>
        <xdr:cNvSpPr txBox="1">
          <a:spLocks noChangeArrowheads="1"/>
        </xdr:cNvSpPr>
      </xdr:nvSpPr>
      <xdr:spPr>
        <a:xfrm>
          <a:off x="40767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00025"/>
    <xdr:sp>
      <xdr:nvSpPr>
        <xdr:cNvPr id="2" name="TextBox 2"/>
        <xdr:cNvSpPr txBox="1">
          <a:spLocks noChangeArrowheads="1"/>
        </xdr:cNvSpPr>
      </xdr:nvSpPr>
      <xdr:spPr>
        <a:xfrm>
          <a:off x="40767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00025"/>
    <xdr:sp>
      <xdr:nvSpPr>
        <xdr:cNvPr id="3" name="TextBox 3"/>
        <xdr:cNvSpPr txBox="1">
          <a:spLocks noChangeArrowheads="1"/>
        </xdr:cNvSpPr>
      </xdr:nvSpPr>
      <xdr:spPr>
        <a:xfrm>
          <a:off x="40767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00025"/>
    <xdr:sp>
      <xdr:nvSpPr>
        <xdr:cNvPr id="4" name="TextBox 4"/>
        <xdr:cNvSpPr txBox="1">
          <a:spLocks noChangeArrowheads="1"/>
        </xdr:cNvSpPr>
      </xdr:nvSpPr>
      <xdr:spPr>
        <a:xfrm>
          <a:off x="40767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10</xdr:row>
      <xdr:rowOff>123825</xdr:rowOff>
    </xdr:from>
    <xdr:to>
      <xdr:col>4</xdr:col>
      <xdr:colOff>0</xdr:colOff>
      <xdr:row>10</xdr:row>
      <xdr:rowOff>123825</xdr:rowOff>
    </xdr:to>
    <xdr:sp>
      <xdr:nvSpPr>
        <xdr:cNvPr id="1" name="Line 1"/>
        <xdr:cNvSpPr>
          <a:spLocks/>
        </xdr:cNvSpPr>
      </xdr:nvSpPr>
      <xdr:spPr>
        <a:xfrm>
          <a:off x="3886200" y="215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2" name="Line 2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3" name="Line 3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4" name="Line 4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5" name="Line 5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6" name="Line 6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" name="Line 7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8" name="Line 8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" name="Line 9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0" name="Line 10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" name="Line 11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2" name="Line 12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3" name="Line 13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4" name="Line 14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5" name="Line 15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6" name="Line 16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7" name="Line 17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8" name="Line 18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9" name="Line 19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20" name="Line 20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21" name="Line 21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22" name="Line 22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23" name="Line 23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24" name="Line 24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25" name="Line 25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26" name="Line 26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27" name="Line 27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28" name="Line 28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29" name="Line 29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30" name="Line 30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31" name="Line 31"/>
        <xdr:cNvSpPr>
          <a:spLocks/>
        </xdr:cNvSpPr>
      </xdr:nvSpPr>
      <xdr:spPr>
        <a:xfrm>
          <a:off x="3886200" y="2995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32" name="Line 32"/>
        <xdr:cNvSpPr>
          <a:spLocks/>
        </xdr:cNvSpPr>
      </xdr:nvSpPr>
      <xdr:spPr>
        <a:xfrm>
          <a:off x="3886200" y="2995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33" name="Line 33"/>
        <xdr:cNvSpPr>
          <a:spLocks/>
        </xdr:cNvSpPr>
      </xdr:nvSpPr>
      <xdr:spPr>
        <a:xfrm>
          <a:off x="3886200" y="2995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34" name="Line 34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35" name="Line 35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36" name="Line 36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37" name="Line 37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38" name="Line 38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39" name="Line 39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40" name="Line 40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41" name="Line 41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42" name="Line 42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43" name="Line 43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44" name="Line 44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45" name="Line 45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46" name="Line 46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47" name="Line 47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48" name="Line 48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49" name="Line 49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50" name="Line 50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51" name="Line 51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52" name="Line 52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53" name="Line 53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54" name="Line 54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55" name="Line 55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56" name="Line 56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57" name="Line 57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58" name="Line 58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59" name="Line 59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60" name="Line 60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61" name="Line 61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62" name="Line 62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63" name="Line 63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64" name="Line 64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65" name="Line 65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66" name="Line 66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67" name="Line 67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68" name="Line 68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69" name="Line 69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70" name="Line 70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71" name="Line 71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72" name="Line 72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73" name="Line 73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74" name="Line 74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75" name="Line 75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76" name="Line 76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77" name="Line 77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78" name="Line 78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79" name="Line 79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80" name="Line 80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81" name="Line 81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82" name="Line 82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83" name="Line 83"/>
        <xdr:cNvSpPr>
          <a:spLocks/>
        </xdr:cNvSpPr>
      </xdr:nvSpPr>
      <xdr:spPr>
        <a:xfrm>
          <a:off x="3886200" y="2995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84" name="Line 84"/>
        <xdr:cNvSpPr>
          <a:spLocks/>
        </xdr:cNvSpPr>
      </xdr:nvSpPr>
      <xdr:spPr>
        <a:xfrm>
          <a:off x="3886200" y="2995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85" name="Line 85"/>
        <xdr:cNvSpPr>
          <a:spLocks/>
        </xdr:cNvSpPr>
      </xdr:nvSpPr>
      <xdr:spPr>
        <a:xfrm>
          <a:off x="3886200" y="2995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86" name="Line 86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87" name="Line 87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88" name="Line 88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89" name="Line 89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90" name="Line 90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91" name="Line 91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92" name="Line 92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93" name="Line 93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94" name="Line 94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95" name="Line 95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96" name="Line 96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97" name="Line 97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98" name="Line 98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99" name="Line 99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00" name="Line 100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01" name="Line 101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02" name="Line 102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03" name="Line 103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04" name="Line 104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05" name="Line 105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06" name="Line 106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07" name="Line 107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08" name="Line 108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09" name="Line 109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161925</xdr:rowOff>
    </xdr:from>
    <xdr:to>
      <xdr:col>4</xdr:col>
      <xdr:colOff>0</xdr:colOff>
      <xdr:row>16</xdr:row>
      <xdr:rowOff>161925</xdr:rowOff>
    </xdr:to>
    <xdr:sp>
      <xdr:nvSpPr>
        <xdr:cNvPr id="110" name="Line 110"/>
        <xdr:cNvSpPr>
          <a:spLocks/>
        </xdr:cNvSpPr>
      </xdr:nvSpPr>
      <xdr:spPr>
        <a:xfrm>
          <a:off x="3886200" y="3990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266700</xdr:rowOff>
    </xdr:from>
    <xdr:to>
      <xdr:col>4</xdr:col>
      <xdr:colOff>0</xdr:colOff>
      <xdr:row>17</xdr:row>
      <xdr:rowOff>266700</xdr:rowOff>
    </xdr:to>
    <xdr:sp>
      <xdr:nvSpPr>
        <xdr:cNvPr id="111" name="Line 111"/>
        <xdr:cNvSpPr>
          <a:spLocks/>
        </xdr:cNvSpPr>
      </xdr:nvSpPr>
      <xdr:spPr>
        <a:xfrm>
          <a:off x="3886200" y="425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266700</xdr:rowOff>
    </xdr:from>
    <xdr:to>
      <xdr:col>4</xdr:col>
      <xdr:colOff>0</xdr:colOff>
      <xdr:row>17</xdr:row>
      <xdr:rowOff>266700</xdr:rowOff>
    </xdr:to>
    <xdr:sp>
      <xdr:nvSpPr>
        <xdr:cNvPr id="112" name="Line 112"/>
        <xdr:cNvSpPr>
          <a:spLocks/>
        </xdr:cNvSpPr>
      </xdr:nvSpPr>
      <xdr:spPr>
        <a:xfrm>
          <a:off x="3886200" y="425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113" name="Line 113"/>
        <xdr:cNvSpPr>
          <a:spLocks/>
        </xdr:cNvSpPr>
      </xdr:nvSpPr>
      <xdr:spPr>
        <a:xfrm>
          <a:off x="3886200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114" name="Line 114"/>
        <xdr:cNvSpPr>
          <a:spLocks/>
        </xdr:cNvSpPr>
      </xdr:nvSpPr>
      <xdr:spPr>
        <a:xfrm>
          <a:off x="3886200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190500</xdr:rowOff>
    </xdr:from>
    <xdr:to>
      <xdr:col>4</xdr:col>
      <xdr:colOff>0</xdr:colOff>
      <xdr:row>32</xdr:row>
      <xdr:rowOff>190500</xdr:rowOff>
    </xdr:to>
    <xdr:sp>
      <xdr:nvSpPr>
        <xdr:cNvPr id="115" name="Line 115"/>
        <xdr:cNvSpPr>
          <a:spLocks/>
        </xdr:cNvSpPr>
      </xdr:nvSpPr>
      <xdr:spPr>
        <a:xfrm>
          <a:off x="3886200" y="745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228600</xdr:rowOff>
    </xdr:from>
    <xdr:to>
      <xdr:col>4</xdr:col>
      <xdr:colOff>0</xdr:colOff>
      <xdr:row>33</xdr:row>
      <xdr:rowOff>228600</xdr:rowOff>
    </xdr:to>
    <xdr:sp>
      <xdr:nvSpPr>
        <xdr:cNvPr id="116" name="Line 116"/>
        <xdr:cNvSpPr>
          <a:spLocks/>
        </xdr:cNvSpPr>
      </xdr:nvSpPr>
      <xdr:spPr>
        <a:xfrm>
          <a:off x="3886200" y="768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228600</xdr:rowOff>
    </xdr:from>
    <xdr:to>
      <xdr:col>4</xdr:col>
      <xdr:colOff>0</xdr:colOff>
      <xdr:row>33</xdr:row>
      <xdr:rowOff>228600</xdr:rowOff>
    </xdr:to>
    <xdr:sp>
      <xdr:nvSpPr>
        <xdr:cNvPr id="117" name="Line 117"/>
        <xdr:cNvSpPr>
          <a:spLocks/>
        </xdr:cNvSpPr>
      </xdr:nvSpPr>
      <xdr:spPr>
        <a:xfrm>
          <a:off x="3886200" y="768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118" name="Line 118"/>
        <xdr:cNvSpPr>
          <a:spLocks/>
        </xdr:cNvSpPr>
      </xdr:nvSpPr>
      <xdr:spPr>
        <a:xfrm>
          <a:off x="3886200" y="908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119" name="Line 119"/>
        <xdr:cNvSpPr>
          <a:spLocks/>
        </xdr:cNvSpPr>
      </xdr:nvSpPr>
      <xdr:spPr>
        <a:xfrm>
          <a:off x="3886200" y="908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120" name="Line 120"/>
        <xdr:cNvSpPr>
          <a:spLocks/>
        </xdr:cNvSpPr>
      </xdr:nvSpPr>
      <xdr:spPr>
        <a:xfrm>
          <a:off x="3886200" y="1002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121" name="Line 121"/>
        <xdr:cNvSpPr>
          <a:spLocks/>
        </xdr:cNvSpPr>
      </xdr:nvSpPr>
      <xdr:spPr>
        <a:xfrm>
          <a:off x="3886200" y="1002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57</xdr:row>
      <xdr:rowOff>161925</xdr:rowOff>
    </xdr:from>
    <xdr:to>
      <xdr:col>4</xdr:col>
      <xdr:colOff>0</xdr:colOff>
      <xdr:row>57</xdr:row>
      <xdr:rowOff>161925</xdr:rowOff>
    </xdr:to>
    <xdr:sp>
      <xdr:nvSpPr>
        <xdr:cNvPr id="122" name="Line 122"/>
        <xdr:cNvSpPr>
          <a:spLocks/>
        </xdr:cNvSpPr>
      </xdr:nvSpPr>
      <xdr:spPr>
        <a:xfrm>
          <a:off x="3886200" y="1371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161925</xdr:rowOff>
    </xdr:from>
    <xdr:to>
      <xdr:col>4</xdr:col>
      <xdr:colOff>0</xdr:colOff>
      <xdr:row>58</xdr:row>
      <xdr:rowOff>161925</xdr:rowOff>
    </xdr:to>
    <xdr:sp>
      <xdr:nvSpPr>
        <xdr:cNvPr id="123" name="Line 123"/>
        <xdr:cNvSpPr>
          <a:spLocks/>
        </xdr:cNvSpPr>
      </xdr:nvSpPr>
      <xdr:spPr>
        <a:xfrm>
          <a:off x="3886200" y="1387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161925</xdr:rowOff>
    </xdr:from>
    <xdr:to>
      <xdr:col>4</xdr:col>
      <xdr:colOff>0</xdr:colOff>
      <xdr:row>58</xdr:row>
      <xdr:rowOff>161925</xdr:rowOff>
    </xdr:to>
    <xdr:sp>
      <xdr:nvSpPr>
        <xdr:cNvPr id="124" name="Line 124"/>
        <xdr:cNvSpPr>
          <a:spLocks/>
        </xdr:cNvSpPr>
      </xdr:nvSpPr>
      <xdr:spPr>
        <a:xfrm>
          <a:off x="3886200" y="1387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4</xdr:col>
      <xdr:colOff>0</xdr:colOff>
      <xdr:row>60</xdr:row>
      <xdr:rowOff>0</xdr:rowOff>
    </xdr:to>
    <xdr:sp>
      <xdr:nvSpPr>
        <xdr:cNvPr id="125" name="Line 125"/>
        <xdr:cNvSpPr>
          <a:spLocks/>
        </xdr:cNvSpPr>
      </xdr:nvSpPr>
      <xdr:spPr>
        <a:xfrm>
          <a:off x="38862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4</xdr:col>
      <xdr:colOff>0</xdr:colOff>
      <xdr:row>60</xdr:row>
      <xdr:rowOff>0</xdr:rowOff>
    </xdr:to>
    <xdr:sp>
      <xdr:nvSpPr>
        <xdr:cNvPr id="126" name="Line 126"/>
        <xdr:cNvSpPr>
          <a:spLocks/>
        </xdr:cNvSpPr>
      </xdr:nvSpPr>
      <xdr:spPr>
        <a:xfrm>
          <a:off x="38862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333375</xdr:rowOff>
    </xdr:from>
    <xdr:to>
      <xdr:col>4</xdr:col>
      <xdr:colOff>0</xdr:colOff>
      <xdr:row>68</xdr:row>
      <xdr:rowOff>333375</xdr:rowOff>
    </xdr:to>
    <xdr:sp>
      <xdr:nvSpPr>
        <xdr:cNvPr id="127" name="Line 127"/>
        <xdr:cNvSpPr>
          <a:spLocks/>
        </xdr:cNvSpPr>
      </xdr:nvSpPr>
      <xdr:spPr>
        <a:xfrm>
          <a:off x="3886200" y="1633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333375</xdr:rowOff>
    </xdr:from>
    <xdr:to>
      <xdr:col>4</xdr:col>
      <xdr:colOff>0</xdr:colOff>
      <xdr:row>68</xdr:row>
      <xdr:rowOff>333375</xdr:rowOff>
    </xdr:to>
    <xdr:sp>
      <xdr:nvSpPr>
        <xdr:cNvPr id="128" name="Line 128"/>
        <xdr:cNvSpPr>
          <a:spLocks/>
        </xdr:cNvSpPr>
      </xdr:nvSpPr>
      <xdr:spPr>
        <a:xfrm>
          <a:off x="3886200" y="1633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228600</xdr:rowOff>
    </xdr:from>
    <xdr:to>
      <xdr:col>4</xdr:col>
      <xdr:colOff>0</xdr:colOff>
      <xdr:row>79</xdr:row>
      <xdr:rowOff>228600</xdr:rowOff>
    </xdr:to>
    <xdr:sp>
      <xdr:nvSpPr>
        <xdr:cNvPr id="129" name="Line 129"/>
        <xdr:cNvSpPr>
          <a:spLocks/>
        </xdr:cNvSpPr>
      </xdr:nvSpPr>
      <xdr:spPr>
        <a:xfrm>
          <a:off x="3886200" y="1896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>
      <xdr:nvSpPr>
        <xdr:cNvPr id="130" name="Line 130"/>
        <xdr:cNvSpPr>
          <a:spLocks/>
        </xdr:cNvSpPr>
      </xdr:nvSpPr>
      <xdr:spPr>
        <a:xfrm>
          <a:off x="3886200" y="1908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>
      <xdr:nvSpPr>
        <xdr:cNvPr id="131" name="Line 131"/>
        <xdr:cNvSpPr>
          <a:spLocks/>
        </xdr:cNvSpPr>
      </xdr:nvSpPr>
      <xdr:spPr>
        <a:xfrm>
          <a:off x="3886200" y="1908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32" name="Line 132"/>
        <xdr:cNvSpPr>
          <a:spLocks/>
        </xdr:cNvSpPr>
      </xdr:nvSpPr>
      <xdr:spPr>
        <a:xfrm>
          <a:off x="3886200" y="1944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33" name="Line 133"/>
        <xdr:cNvSpPr>
          <a:spLocks/>
        </xdr:cNvSpPr>
      </xdr:nvSpPr>
      <xdr:spPr>
        <a:xfrm>
          <a:off x="3886200" y="1944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34" name="Line 134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35" name="Line 135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36" name="Line 136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37" name="Line 137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38" name="Line 138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39" name="Line 139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40" name="Line 140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41" name="Line 141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42" name="Line 142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43" name="Line 143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44" name="Line 144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45" name="Line 145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46" name="Line 146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47" name="Line 147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48" name="Line 148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49" name="Line 149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50" name="Line 150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51" name="Line 151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52" name="Line 152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53" name="Line 153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54" name="Line 154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55" name="Line 155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56" name="Line 156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57" name="Line 157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58" name="Line 158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59" name="Line 159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60" name="Line 160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61" name="Line 161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62" name="Line 162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63" name="Line 163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64" name="Line 164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65" name="Line 165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66" name="Line 166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67" name="Line 167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125</xdr:row>
      <xdr:rowOff>152400</xdr:rowOff>
    </xdr:from>
    <xdr:to>
      <xdr:col>4</xdr:col>
      <xdr:colOff>0</xdr:colOff>
      <xdr:row>125</xdr:row>
      <xdr:rowOff>152400</xdr:rowOff>
    </xdr:to>
    <xdr:sp>
      <xdr:nvSpPr>
        <xdr:cNvPr id="168" name="Line 168"/>
        <xdr:cNvSpPr>
          <a:spLocks/>
        </xdr:cNvSpPr>
      </xdr:nvSpPr>
      <xdr:spPr>
        <a:xfrm>
          <a:off x="3886200" y="2863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125</xdr:row>
      <xdr:rowOff>152400</xdr:rowOff>
    </xdr:from>
    <xdr:to>
      <xdr:col>4</xdr:col>
      <xdr:colOff>0</xdr:colOff>
      <xdr:row>125</xdr:row>
      <xdr:rowOff>152400</xdr:rowOff>
    </xdr:to>
    <xdr:sp>
      <xdr:nvSpPr>
        <xdr:cNvPr id="169" name="Line 169"/>
        <xdr:cNvSpPr>
          <a:spLocks/>
        </xdr:cNvSpPr>
      </xdr:nvSpPr>
      <xdr:spPr>
        <a:xfrm>
          <a:off x="3886200" y="2863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126</xdr:row>
      <xdr:rowOff>0</xdr:rowOff>
    </xdr:from>
    <xdr:to>
      <xdr:col>4</xdr:col>
      <xdr:colOff>0</xdr:colOff>
      <xdr:row>126</xdr:row>
      <xdr:rowOff>0</xdr:rowOff>
    </xdr:to>
    <xdr:sp>
      <xdr:nvSpPr>
        <xdr:cNvPr id="170" name="Line 170"/>
        <xdr:cNvSpPr>
          <a:spLocks/>
        </xdr:cNvSpPr>
      </xdr:nvSpPr>
      <xdr:spPr>
        <a:xfrm>
          <a:off x="3886200" y="2904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126</xdr:row>
      <xdr:rowOff>0</xdr:rowOff>
    </xdr:from>
    <xdr:to>
      <xdr:col>4</xdr:col>
      <xdr:colOff>0</xdr:colOff>
      <xdr:row>126</xdr:row>
      <xdr:rowOff>0</xdr:rowOff>
    </xdr:to>
    <xdr:sp>
      <xdr:nvSpPr>
        <xdr:cNvPr id="171" name="Line 171"/>
        <xdr:cNvSpPr>
          <a:spLocks/>
        </xdr:cNvSpPr>
      </xdr:nvSpPr>
      <xdr:spPr>
        <a:xfrm>
          <a:off x="3886200" y="2904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130</xdr:row>
      <xdr:rowOff>152400</xdr:rowOff>
    </xdr:from>
    <xdr:to>
      <xdr:col>4</xdr:col>
      <xdr:colOff>0</xdr:colOff>
      <xdr:row>130</xdr:row>
      <xdr:rowOff>152400</xdr:rowOff>
    </xdr:to>
    <xdr:sp>
      <xdr:nvSpPr>
        <xdr:cNvPr id="172" name="Line 172"/>
        <xdr:cNvSpPr>
          <a:spLocks/>
        </xdr:cNvSpPr>
      </xdr:nvSpPr>
      <xdr:spPr>
        <a:xfrm>
          <a:off x="3886200" y="3029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130</xdr:row>
      <xdr:rowOff>152400</xdr:rowOff>
    </xdr:from>
    <xdr:to>
      <xdr:col>4</xdr:col>
      <xdr:colOff>0</xdr:colOff>
      <xdr:row>130</xdr:row>
      <xdr:rowOff>152400</xdr:rowOff>
    </xdr:to>
    <xdr:sp>
      <xdr:nvSpPr>
        <xdr:cNvPr id="173" name="Line 173"/>
        <xdr:cNvSpPr>
          <a:spLocks/>
        </xdr:cNvSpPr>
      </xdr:nvSpPr>
      <xdr:spPr>
        <a:xfrm>
          <a:off x="3886200" y="3029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74" name="Line 174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75" name="Line 175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76" name="Line 176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77" name="Line 177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123825</xdr:rowOff>
    </xdr:from>
    <xdr:to>
      <xdr:col>4</xdr:col>
      <xdr:colOff>0</xdr:colOff>
      <xdr:row>10</xdr:row>
      <xdr:rowOff>123825</xdr:rowOff>
    </xdr:to>
    <xdr:sp>
      <xdr:nvSpPr>
        <xdr:cNvPr id="178" name="Line 178"/>
        <xdr:cNvSpPr>
          <a:spLocks/>
        </xdr:cNvSpPr>
      </xdr:nvSpPr>
      <xdr:spPr>
        <a:xfrm>
          <a:off x="3886200" y="215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79" name="Line 179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80" name="Line 180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81" name="Line 181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82" name="Line 182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83" name="Line 183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84" name="Line 184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85" name="Line 185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86" name="Line 186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87" name="Line 187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88" name="Line 188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89" name="Line 189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90" name="Line 190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91" name="Line 191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92" name="Line 192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93" name="Line 193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94" name="Line 194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95" name="Line 195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96" name="Line 196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97" name="Line 197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98" name="Line 198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99" name="Line 199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200" name="Line 200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201" name="Line 201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202" name="Line 202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203" name="Line 203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204" name="Line 204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205" name="Line 205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206" name="Line 206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207" name="Line 207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208" name="Line 208"/>
        <xdr:cNvSpPr>
          <a:spLocks/>
        </xdr:cNvSpPr>
      </xdr:nvSpPr>
      <xdr:spPr>
        <a:xfrm>
          <a:off x="3886200" y="2995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209" name="Line 209"/>
        <xdr:cNvSpPr>
          <a:spLocks/>
        </xdr:cNvSpPr>
      </xdr:nvSpPr>
      <xdr:spPr>
        <a:xfrm>
          <a:off x="3886200" y="2995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210" name="Line 210"/>
        <xdr:cNvSpPr>
          <a:spLocks/>
        </xdr:cNvSpPr>
      </xdr:nvSpPr>
      <xdr:spPr>
        <a:xfrm>
          <a:off x="3886200" y="2995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211" name="Line 211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212" name="Line 212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213" name="Line 213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214" name="Line 214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215" name="Line 215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216" name="Line 216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217" name="Line 217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218" name="Line 218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219" name="Line 219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220" name="Line 220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221" name="Line 221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222" name="Line 222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223" name="Line 223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224" name="Line 224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225" name="Line 225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226" name="Line 226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227" name="Line 227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228" name="Line 228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229" name="Line 229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230" name="Line 230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231" name="Line 231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232" name="Line 232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233" name="Line 233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234" name="Line 234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235" name="Line 235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236" name="Line 236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237" name="Line 237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238" name="Line 238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239" name="Line 239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240" name="Line 240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241" name="Line 241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242" name="Line 242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243" name="Line 243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244" name="Line 244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245" name="Line 245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246" name="Line 246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247" name="Line 247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248" name="Line 248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249" name="Line 249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250" name="Line 250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251" name="Line 251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252" name="Line 252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253" name="Line 253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254" name="Line 254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255" name="Line 255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256" name="Line 256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257" name="Line 257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258" name="Line 258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259" name="Line 259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260" name="Line 260"/>
        <xdr:cNvSpPr>
          <a:spLocks/>
        </xdr:cNvSpPr>
      </xdr:nvSpPr>
      <xdr:spPr>
        <a:xfrm>
          <a:off x="3886200" y="2995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261" name="Line 261"/>
        <xdr:cNvSpPr>
          <a:spLocks/>
        </xdr:cNvSpPr>
      </xdr:nvSpPr>
      <xdr:spPr>
        <a:xfrm>
          <a:off x="3886200" y="2995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262" name="Line 262"/>
        <xdr:cNvSpPr>
          <a:spLocks/>
        </xdr:cNvSpPr>
      </xdr:nvSpPr>
      <xdr:spPr>
        <a:xfrm>
          <a:off x="3886200" y="2995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263" name="Line 263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264" name="Line 264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265" name="Line 265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266" name="Line 266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267" name="Line 267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268" name="Line 268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269" name="Line 269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270" name="Line 270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271" name="Line 271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272" name="Line 272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273" name="Line 273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274" name="Line 274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275" name="Line 275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276" name="Line 276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277" name="Line 277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278" name="Line 278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279" name="Line 279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280" name="Line 280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281" name="Line 281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282" name="Line 282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283" name="Line 283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284" name="Line 284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285" name="Line 285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286" name="Line 286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161925</xdr:rowOff>
    </xdr:from>
    <xdr:to>
      <xdr:col>4</xdr:col>
      <xdr:colOff>0</xdr:colOff>
      <xdr:row>16</xdr:row>
      <xdr:rowOff>161925</xdr:rowOff>
    </xdr:to>
    <xdr:sp>
      <xdr:nvSpPr>
        <xdr:cNvPr id="287" name="Line 287"/>
        <xdr:cNvSpPr>
          <a:spLocks/>
        </xdr:cNvSpPr>
      </xdr:nvSpPr>
      <xdr:spPr>
        <a:xfrm>
          <a:off x="3886200" y="3990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266700</xdr:rowOff>
    </xdr:from>
    <xdr:to>
      <xdr:col>4</xdr:col>
      <xdr:colOff>0</xdr:colOff>
      <xdr:row>17</xdr:row>
      <xdr:rowOff>266700</xdr:rowOff>
    </xdr:to>
    <xdr:sp>
      <xdr:nvSpPr>
        <xdr:cNvPr id="288" name="Line 288"/>
        <xdr:cNvSpPr>
          <a:spLocks/>
        </xdr:cNvSpPr>
      </xdr:nvSpPr>
      <xdr:spPr>
        <a:xfrm>
          <a:off x="3886200" y="425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266700</xdr:rowOff>
    </xdr:from>
    <xdr:to>
      <xdr:col>4</xdr:col>
      <xdr:colOff>0</xdr:colOff>
      <xdr:row>17</xdr:row>
      <xdr:rowOff>266700</xdr:rowOff>
    </xdr:to>
    <xdr:sp>
      <xdr:nvSpPr>
        <xdr:cNvPr id="289" name="Line 289"/>
        <xdr:cNvSpPr>
          <a:spLocks/>
        </xdr:cNvSpPr>
      </xdr:nvSpPr>
      <xdr:spPr>
        <a:xfrm>
          <a:off x="3886200" y="425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290" name="Line 290"/>
        <xdr:cNvSpPr>
          <a:spLocks/>
        </xdr:cNvSpPr>
      </xdr:nvSpPr>
      <xdr:spPr>
        <a:xfrm>
          <a:off x="3886200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291" name="Line 291"/>
        <xdr:cNvSpPr>
          <a:spLocks/>
        </xdr:cNvSpPr>
      </xdr:nvSpPr>
      <xdr:spPr>
        <a:xfrm>
          <a:off x="3886200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190500</xdr:rowOff>
    </xdr:from>
    <xdr:to>
      <xdr:col>4</xdr:col>
      <xdr:colOff>0</xdr:colOff>
      <xdr:row>32</xdr:row>
      <xdr:rowOff>190500</xdr:rowOff>
    </xdr:to>
    <xdr:sp>
      <xdr:nvSpPr>
        <xdr:cNvPr id="292" name="Line 292"/>
        <xdr:cNvSpPr>
          <a:spLocks/>
        </xdr:cNvSpPr>
      </xdr:nvSpPr>
      <xdr:spPr>
        <a:xfrm>
          <a:off x="3886200" y="745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228600</xdr:rowOff>
    </xdr:from>
    <xdr:to>
      <xdr:col>4</xdr:col>
      <xdr:colOff>0</xdr:colOff>
      <xdr:row>33</xdr:row>
      <xdr:rowOff>228600</xdr:rowOff>
    </xdr:to>
    <xdr:sp>
      <xdr:nvSpPr>
        <xdr:cNvPr id="293" name="Line 293"/>
        <xdr:cNvSpPr>
          <a:spLocks/>
        </xdr:cNvSpPr>
      </xdr:nvSpPr>
      <xdr:spPr>
        <a:xfrm>
          <a:off x="3886200" y="768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228600</xdr:rowOff>
    </xdr:from>
    <xdr:to>
      <xdr:col>4</xdr:col>
      <xdr:colOff>0</xdr:colOff>
      <xdr:row>33</xdr:row>
      <xdr:rowOff>228600</xdr:rowOff>
    </xdr:to>
    <xdr:sp>
      <xdr:nvSpPr>
        <xdr:cNvPr id="294" name="Line 294"/>
        <xdr:cNvSpPr>
          <a:spLocks/>
        </xdr:cNvSpPr>
      </xdr:nvSpPr>
      <xdr:spPr>
        <a:xfrm>
          <a:off x="3886200" y="768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295" name="Line 295"/>
        <xdr:cNvSpPr>
          <a:spLocks/>
        </xdr:cNvSpPr>
      </xdr:nvSpPr>
      <xdr:spPr>
        <a:xfrm>
          <a:off x="3886200" y="908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296" name="Line 296"/>
        <xdr:cNvSpPr>
          <a:spLocks/>
        </xdr:cNvSpPr>
      </xdr:nvSpPr>
      <xdr:spPr>
        <a:xfrm>
          <a:off x="3886200" y="908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297" name="Line 297"/>
        <xdr:cNvSpPr>
          <a:spLocks/>
        </xdr:cNvSpPr>
      </xdr:nvSpPr>
      <xdr:spPr>
        <a:xfrm>
          <a:off x="3886200" y="1002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298" name="Line 298"/>
        <xdr:cNvSpPr>
          <a:spLocks/>
        </xdr:cNvSpPr>
      </xdr:nvSpPr>
      <xdr:spPr>
        <a:xfrm>
          <a:off x="3886200" y="1002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57</xdr:row>
      <xdr:rowOff>161925</xdr:rowOff>
    </xdr:from>
    <xdr:to>
      <xdr:col>4</xdr:col>
      <xdr:colOff>0</xdr:colOff>
      <xdr:row>57</xdr:row>
      <xdr:rowOff>161925</xdr:rowOff>
    </xdr:to>
    <xdr:sp>
      <xdr:nvSpPr>
        <xdr:cNvPr id="299" name="Line 299"/>
        <xdr:cNvSpPr>
          <a:spLocks/>
        </xdr:cNvSpPr>
      </xdr:nvSpPr>
      <xdr:spPr>
        <a:xfrm>
          <a:off x="3886200" y="1371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161925</xdr:rowOff>
    </xdr:from>
    <xdr:to>
      <xdr:col>4</xdr:col>
      <xdr:colOff>0</xdr:colOff>
      <xdr:row>58</xdr:row>
      <xdr:rowOff>161925</xdr:rowOff>
    </xdr:to>
    <xdr:sp>
      <xdr:nvSpPr>
        <xdr:cNvPr id="300" name="Line 300"/>
        <xdr:cNvSpPr>
          <a:spLocks/>
        </xdr:cNvSpPr>
      </xdr:nvSpPr>
      <xdr:spPr>
        <a:xfrm>
          <a:off x="3886200" y="1387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161925</xdr:rowOff>
    </xdr:from>
    <xdr:to>
      <xdr:col>4</xdr:col>
      <xdr:colOff>0</xdr:colOff>
      <xdr:row>58</xdr:row>
      <xdr:rowOff>161925</xdr:rowOff>
    </xdr:to>
    <xdr:sp>
      <xdr:nvSpPr>
        <xdr:cNvPr id="301" name="Line 301"/>
        <xdr:cNvSpPr>
          <a:spLocks/>
        </xdr:cNvSpPr>
      </xdr:nvSpPr>
      <xdr:spPr>
        <a:xfrm>
          <a:off x="3886200" y="1387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4</xdr:col>
      <xdr:colOff>0</xdr:colOff>
      <xdr:row>60</xdr:row>
      <xdr:rowOff>0</xdr:rowOff>
    </xdr:to>
    <xdr:sp>
      <xdr:nvSpPr>
        <xdr:cNvPr id="302" name="Line 302"/>
        <xdr:cNvSpPr>
          <a:spLocks/>
        </xdr:cNvSpPr>
      </xdr:nvSpPr>
      <xdr:spPr>
        <a:xfrm>
          <a:off x="38862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4</xdr:col>
      <xdr:colOff>0</xdr:colOff>
      <xdr:row>60</xdr:row>
      <xdr:rowOff>0</xdr:rowOff>
    </xdr:to>
    <xdr:sp>
      <xdr:nvSpPr>
        <xdr:cNvPr id="303" name="Line 303"/>
        <xdr:cNvSpPr>
          <a:spLocks/>
        </xdr:cNvSpPr>
      </xdr:nvSpPr>
      <xdr:spPr>
        <a:xfrm>
          <a:off x="38862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333375</xdr:rowOff>
    </xdr:from>
    <xdr:to>
      <xdr:col>4</xdr:col>
      <xdr:colOff>0</xdr:colOff>
      <xdr:row>68</xdr:row>
      <xdr:rowOff>333375</xdr:rowOff>
    </xdr:to>
    <xdr:sp>
      <xdr:nvSpPr>
        <xdr:cNvPr id="304" name="Line 304"/>
        <xdr:cNvSpPr>
          <a:spLocks/>
        </xdr:cNvSpPr>
      </xdr:nvSpPr>
      <xdr:spPr>
        <a:xfrm>
          <a:off x="3886200" y="1633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333375</xdr:rowOff>
    </xdr:from>
    <xdr:to>
      <xdr:col>4</xdr:col>
      <xdr:colOff>0</xdr:colOff>
      <xdr:row>68</xdr:row>
      <xdr:rowOff>333375</xdr:rowOff>
    </xdr:to>
    <xdr:sp>
      <xdr:nvSpPr>
        <xdr:cNvPr id="305" name="Line 305"/>
        <xdr:cNvSpPr>
          <a:spLocks/>
        </xdr:cNvSpPr>
      </xdr:nvSpPr>
      <xdr:spPr>
        <a:xfrm>
          <a:off x="3886200" y="1633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228600</xdr:rowOff>
    </xdr:from>
    <xdr:to>
      <xdr:col>4</xdr:col>
      <xdr:colOff>0</xdr:colOff>
      <xdr:row>79</xdr:row>
      <xdr:rowOff>228600</xdr:rowOff>
    </xdr:to>
    <xdr:sp>
      <xdr:nvSpPr>
        <xdr:cNvPr id="306" name="Line 306"/>
        <xdr:cNvSpPr>
          <a:spLocks/>
        </xdr:cNvSpPr>
      </xdr:nvSpPr>
      <xdr:spPr>
        <a:xfrm>
          <a:off x="3886200" y="1896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>
      <xdr:nvSpPr>
        <xdr:cNvPr id="307" name="Line 307"/>
        <xdr:cNvSpPr>
          <a:spLocks/>
        </xdr:cNvSpPr>
      </xdr:nvSpPr>
      <xdr:spPr>
        <a:xfrm>
          <a:off x="3886200" y="1908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>
      <xdr:nvSpPr>
        <xdr:cNvPr id="308" name="Line 308"/>
        <xdr:cNvSpPr>
          <a:spLocks/>
        </xdr:cNvSpPr>
      </xdr:nvSpPr>
      <xdr:spPr>
        <a:xfrm>
          <a:off x="3886200" y="1908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309" name="Line 309"/>
        <xdr:cNvSpPr>
          <a:spLocks/>
        </xdr:cNvSpPr>
      </xdr:nvSpPr>
      <xdr:spPr>
        <a:xfrm>
          <a:off x="3886200" y="1944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310" name="Line 310"/>
        <xdr:cNvSpPr>
          <a:spLocks/>
        </xdr:cNvSpPr>
      </xdr:nvSpPr>
      <xdr:spPr>
        <a:xfrm>
          <a:off x="3886200" y="1944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311" name="Line 311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312" name="Line 312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313" name="Line 313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314" name="Line 314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315" name="Line 315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316" name="Line 316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317" name="Line 317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318" name="Line 318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319" name="Line 319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320" name="Line 320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321" name="Line 321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322" name="Line 322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323" name="Line 323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324" name="Line 324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325" name="Line 325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326" name="Line 326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327" name="Line 327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328" name="Line 328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329" name="Line 329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330" name="Line 330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331" name="Line 331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332" name="Line 332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333" name="Line 333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334" name="Line 334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335" name="Line 335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336" name="Line 336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337" name="Line 337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338" name="Line 338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339" name="Line 339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340" name="Line 340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341" name="Line 341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342" name="Line 342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343" name="Line 343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344" name="Line 344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125</xdr:row>
      <xdr:rowOff>152400</xdr:rowOff>
    </xdr:from>
    <xdr:to>
      <xdr:col>4</xdr:col>
      <xdr:colOff>0</xdr:colOff>
      <xdr:row>125</xdr:row>
      <xdr:rowOff>152400</xdr:rowOff>
    </xdr:to>
    <xdr:sp>
      <xdr:nvSpPr>
        <xdr:cNvPr id="345" name="Line 345"/>
        <xdr:cNvSpPr>
          <a:spLocks/>
        </xdr:cNvSpPr>
      </xdr:nvSpPr>
      <xdr:spPr>
        <a:xfrm>
          <a:off x="3886200" y="2863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125</xdr:row>
      <xdr:rowOff>152400</xdr:rowOff>
    </xdr:from>
    <xdr:to>
      <xdr:col>4</xdr:col>
      <xdr:colOff>0</xdr:colOff>
      <xdr:row>125</xdr:row>
      <xdr:rowOff>152400</xdr:rowOff>
    </xdr:to>
    <xdr:sp>
      <xdr:nvSpPr>
        <xdr:cNvPr id="346" name="Line 346"/>
        <xdr:cNvSpPr>
          <a:spLocks/>
        </xdr:cNvSpPr>
      </xdr:nvSpPr>
      <xdr:spPr>
        <a:xfrm>
          <a:off x="3886200" y="2863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126</xdr:row>
      <xdr:rowOff>0</xdr:rowOff>
    </xdr:from>
    <xdr:to>
      <xdr:col>4</xdr:col>
      <xdr:colOff>0</xdr:colOff>
      <xdr:row>126</xdr:row>
      <xdr:rowOff>0</xdr:rowOff>
    </xdr:to>
    <xdr:sp>
      <xdr:nvSpPr>
        <xdr:cNvPr id="347" name="Line 347"/>
        <xdr:cNvSpPr>
          <a:spLocks/>
        </xdr:cNvSpPr>
      </xdr:nvSpPr>
      <xdr:spPr>
        <a:xfrm>
          <a:off x="3886200" y="2904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126</xdr:row>
      <xdr:rowOff>0</xdr:rowOff>
    </xdr:from>
    <xdr:to>
      <xdr:col>4</xdr:col>
      <xdr:colOff>0</xdr:colOff>
      <xdr:row>126</xdr:row>
      <xdr:rowOff>0</xdr:rowOff>
    </xdr:to>
    <xdr:sp>
      <xdr:nvSpPr>
        <xdr:cNvPr id="348" name="Line 348"/>
        <xdr:cNvSpPr>
          <a:spLocks/>
        </xdr:cNvSpPr>
      </xdr:nvSpPr>
      <xdr:spPr>
        <a:xfrm>
          <a:off x="3886200" y="2904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130</xdr:row>
      <xdr:rowOff>152400</xdr:rowOff>
    </xdr:from>
    <xdr:to>
      <xdr:col>4</xdr:col>
      <xdr:colOff>0</xdr:colOff>
      <xdr:row>130</xdr:row>
      <xdr:rowOff>152400</xdr:rowOff>
    </xdr:to>
    <xdr:sp>
      <xdr:nvSpPr>
        <xdr:cNvPr id="349" name="Line 349"/>
        <xdr:cNvSpPr>
          <a:spLocks/>
        </xdr:cNvSpPr>
      </xdr:nvSpPr>
      <xdr:spPr>
        <a:xfrm>
          <a:off x="3886200" y="3029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130</xdr:row>
      <xdr:rowOff>152400</xdr:rowOff>
    </xdr:from>
    <xdr:to>
      <xdr:col>4</xdr:col>
      <xdr:colOff>0</xdr:colOff>
      <xdr:row>130</xdr:row>
      <xdr:rowOff>152400</xdr:rowOff>
    </xdr:to>
    <xdr:sp>
      <xdr:nvSpPr>
        <xdr:cNvPr id="350" name="Line 350"/>
        <xdr:cNvSpPr>
          <a:spLocks/>
        </xdr:cNvSpPr>
      </xdr:nvSpPr>
      <xdr:spPr>
        <a:xfrm>
          <a:off x="3886200" y="3029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351" name="Line 351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352" name="Line 352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353" name="Line 353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354" name="Line 354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123825</xdr:rowOff>
    </xdr:from>
    <xdr:to>
      <xdr:col>4</xdr:col>
      <xdr:colOff>0</xdr:colOff>
      <xdr:row>10</xdr:row>
      <xdr:rowOff>123825</xdr:rowOff>
    </xdr:to>
    <xdr:sp>
      <xdr:nvSpPr>
        <xdr:cNvPr id="355" name="Line 355"/>
        <xdr:cNvSpPr>
          <a:spLocks/>
        </xdr:cNvSpPr>
      </xdr:nvSpPr>
      <xdr:spPr>
        <a:xfrm>
          <a:off x="3886200" y="215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356" name="Line 356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357" name="Line 357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358" name="Line 358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359" name="Line 359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360" name="Line 360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361" name="Line 361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362" name="Line 362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363" name="Line 363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364" name="Line 364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365" name="Line 365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366" name="Line 366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367" name="Line 367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368" name="Line 368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369" name="Line 369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370" name="Line 370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371" name="Line 371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372" name="Line 372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373" name="Line 373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374" name="Line 374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375" name="Line 375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376" name="Line 376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377" name="Line 377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378" name="Line 378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379" name="Line 379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380" name="Line 380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381" name="Line 381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382" name="Line 382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383" name="Line 383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384" name="Line 384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385" name="Line 385"/>
        <xdr:cNvSpPr>
          <a:spLocks/>
        </xdr:cNvSpPr>
      </xdr:nvSpPr>
      <xdr:spPr>
        <a:xfrm>
          <a:off x="3886200" y="2995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386" name="Line 386"/>
        <xdr:cNvSpPr>
          <a:spLocks/>
        </xdr:cNvSpPr>
      </xdr:nvSpPr>
      <xdr:spPr>
        <a:xfrm>
          <a:off x="3886200" y="2995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387" name="Line 387"/>
        <xdr:cNvSpPr>
          <a:spLocks/>
        </xdr:cNvSpPr>
      </xdr:nvSpPr>
      <xdr:spPr>
        <a:xfrm>
          <a:off x="3886200" y="2995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388" name="Line 388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389" name="Line 389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390" name="Line 390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391" name="Line 391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392" name="Line 392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393" name="Line 393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394" name="Line 394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395" name="Line 395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396" name="Line 396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397" name="Line 397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398" name="Line 398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399" name="Line 399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400" name="Line 400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401" name="Line 401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402" name="Line 402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403" name="Line 403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404" name="Line 404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405" name="Line 405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406" name="Line 406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407" name="Line 407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408" name="Line 408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409" name="Line 409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410" name="Line 410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411" name="Line 411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412" name="Line 412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413" name="Line 413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414" name="Line 414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415" name="Line 415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416" name="Line 416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417" name="Line 417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418" name="Line 418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419" name="Line 419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420" name="Line 420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421" name="Line 421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422" name="Line 422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423" name="Line 423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424" name="Line 424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425" name="Line 425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426" name="Line 426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427" name="Line 427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428" name="Line 428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429" name="Line 429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430" name="Line 430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431" name="Line 431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432" name="Line 432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433" name="Line 433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434" name="Line 434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435" name="Line 435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436" name="Line 436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437" name="Line 437"/>
        <xdr:cNvSpPr>
          <a:spLocks/>
        </xdr:cNvSpPr>
      </xdr:nvSpPr>
      <xdr:spPr>
        <a:xfrm>
          <a:off x="3886200" y="2995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438" name="Line 438"/>
        <xdr:cNvSpPr>
          <a:spLocks/>
        </xdr:cNvSpPr>
      </xdr:nvSpPr>
      <xdr:spPr>
        <a:xfrm>
          <a:off x="3886200" y="2995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439" name="Line 439"/>
        <xdr:cNvSpPr>
          <a:spLocks/>
        </xdr:cNvSpPr>
      </xdr:nvSpPr>
      <xdr:spPr>
        <a:xfrm>
          <a:off x="3886200" y="2995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440" name="Line 440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441" name="Line 441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442" name="Line 442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443" name="Line 443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444" name="Line 444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445" name="Line 445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446" name="Line 446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447" name="Line 447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448" name="Line 448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449" name="Line 449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450" name="Line 450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451" name="Line 451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452" name="Line 452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453" name="Line 453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454" name="Line 454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455" name="Line 455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456" name="Line 456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457" name="Line 457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458" name="Line 458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459" name="Line 459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460" name="Line 460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461" name="Line 461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462" name="Line 462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463" name="Line 463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152</xdr:row>
      <xdr:rowOff>0</xdr:rowOff>
    </xdr:from>
    <xdr:to>
      <xdr:col>1</xdr:col>
      <xdr:colOff>466725</xdr:colOff>
      <xdr:row>152</xdr:row>
      <xdr:rowOff>0</xdr:rowOff>
    </xdr:to>
    <xdr:sp>
      <xdr:nvSpPr>
        <xdr:cNvPr id="464" name="Line 464"/>
        <xdr:cNvSpPr>
          <a:spLocks/>
        </xdr:cNvSpPr>
      </xdr:nvSpPr>
      <xdr:spPr>
        <a:xfrm>
          <a:off x="733425" y="349377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152</xdr:row>
      <xdr:rowOff>0</xdr:rowOff>
    </xdr:from>
    <xdr:to>
      <xdr:col>1</xdr:col>
      <xdr:colOff>466725</xdr:colOff>
      <xdr:row>152</xdr:row>
      <xdr:rowOff>0</xdr:rowOff>
    </xdr:to>
    <xdr:sp>
      <xdr:nvSpPr>
        <xdr:cNvPr id="465" name="Line 465"/>
        <xdr:cNvSpPr>
          <a:spLocks/>
        </xdr:cNvSpPr>
      </xdr:nvSpPr>
      <xdr:spPr>
        <a:xfrm>
          <a:off x="733425" y="349377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352425</xdr:colOff>
      <xdr:row>152</xdr:row>
      <xdr:rowOff>0</xdr:rowOff>
    </xdr:from>
    <xdr:to>
      <xdr:col>1</xdr:col>
      <xdr:colOff>457200</xdr:colOff>
      <xdr:row>152</xdr:row>
      <xdr:rowOff>0</xdr:rowOff>
    </xdr:to>
    <xdr:sp>
      <xdr:nvSpPr>
        <xdr:cNvPr id="466" name="Line 466"/>
        <xdr:cNvSpPr>
          <a:spLocks/>
        </xdr:cNvSpPr>
      </xdr:nvSpPr>
      <xdr:spPr>
        <a:xfrm>
          <a:off x="723900" y="349377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161925</xdr:rowOff>
    </xdr:from>
    <xdr:to>
      <xdr:col>4</xdr:col>
      <xdr:colOff>0</xdr:colOff>
      <xdr:row>16</xdr:row>
      <xdr:rowOff>161925</xdr:rowOff>
    </xdr:to>
    <xdr:sp>
      <xdr:nvSpPr>
        <xdr:cNvPr id="467" name="Line 467"/>
        <xdr:cNvSpPr>
          <a:spLocks/>
        </xdr:cNvSpPr>
      </xdr:nvSpPr>
      <xdr:spPr>
        <a:xfrm>
          <a:off x="3886200" y="3990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266700</xdr:rowOff>
    </xdr:from>
    <xdr:to>
      <xdr:col>4</xdr:col>
      <xdr:colOff>0</xdr:colOff>
      <xdr:row>17</xdr:row>
      <xdr:rowOff>266700</xdr:rowOff>
    </xdr:to>
    <xdr:sp>
      <xdr:nvSpPr>
        <xdr:cNvPr id="468" name="Line 468"/>
        <xdr:cNvSpPr>
          <a:spLocks/>
        </xdr:cNvSpPr>
      </xdr:nvSpPr>
      <xdr:spPr>
        <a:xfrm>
          <a:off x="3886200" y="425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266700</xdr:rowOff>
    </xdr:from>
    <xdr:to>
      <xdr:col>4</xdr:col>
      <xdr:colOff>0</xdr:colOff>
      <xdr:row>17</xdr:row>
      <xdr:rowOff>266700</xdr:rowOff>
    </xdr:to>
    <xdr:sp>
      <xdr:nvSpPr>
        <xdr:cNvPr id="469" name="Line 469"/>
        <xdr:cNvSpPr>
          <a:spLocks/>
        </xdr:cNvSpPr>
      </xdr:nvSpPr>
      <xdr:spPr>
        <a:xfrm>
          <a:off x="3886200" y="425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470" name="Line 470"/>
        <xdr:cNvSpPr>
          <a:spLocks/>
        </xdr:cNvSpPr>
      </xdr:nvSpPr>
      <xdr:spPr>
        <a:xfrm>
          <a:off x="3886200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471" name="Line 471"/>
        <xdr:cNvSpPr>
          <a:spLocks/>
        </xdr:cNvSpPr>
      </xdr:nvSpPr>
      <xdr:spPr>
        <a:xfrm>
          <a:off x="3886200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190500</xdr:rowOff>
    </xdr:from>
    <xdr:to>
      <xdr:col>4</xdr:col>
      <xdr:colOff>0</xdr:colOff>
      <xdr:row>32</xdr:row>
      <xdr:rowOff>190500</xdr:rowOff>
    </xdr:to>
    <xdr:sp>
      <xdr:nvSpPr>
        <xdr:cNvPr id="472" name="Line 472"/>
        <xdr:cNvSpPr>
          <a:spLocks/>
        </xdr:cNvSpPr>
      </xdr:nvSpPr>
      <xdr:spPr>
        <a:xfrm>
          <a:off x="3886200" y="745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228600</xdr:rowOff>
    </xdr:from>
    <xdr:to>
      <xdr:col>4</xdr:col>
      <xdr:colOff>0</xdr:colOff>
      <xdr:row>33</xdr:row>
      <xdr:rowOff>228600</xdr:rowOff>
    </xdr:to>
    <xdr:sp>
      <xdr:nvSpPr>
        <xdr:cNvPr id="473" name="Line 473"/>
        <xdr:cNvSpPr>
          <a:spLocks/>
        </xdr:cNvSpPr>
      </xdr:nvSpPr>
      <xdr:spPr>
        <a:xfrm>
          <a:off x="3886200" y="768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228600</xdr:rowOff>
    </xdr:from>
    <xdr:to>
      <xdr:col>4</xdr:col>
      <xdr:colOff>0</xdr:colOff>
      <xdr:row>33</xdr:row>
      <xdr:rowOff>228600</xdr:rowOff>
    </xdr:to>
    <xdr:sp>
      <xdr:nvSpPr>
        <xdr:cNvPr id="474" name="Line 474"/>
        <xdr:cNvSpPr>
          <a:spLocks/>
        </xdr:cNvSpPr>
      </xdr:nvSpPr>
      <xdr:spPr>
        <a:xfrm>
          <a:off x="3886200" y="768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475" name="Line 475"/>
        <xdr:cNvSpPr>
          <a:spLocks/>
        </xdr:cNvSpPr>
      </xdr:nvSpPr>
      <xdr:spPr>
        <a:xfrm>
          <a:off x="3886200" y="908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476" name="Line 476"/>
        <xdr:cNvSpPr>
          <a:spLocks/>
        </xdr:cNvSpPr>
      </xdr:nvSpPr>
      <xdr:spPr>
        <a:xfrm>
          <a:off x="3886200" y="908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477" name="Line 477"/>
        <xdr:cNvSpPr>
          <a:spLocks/>
        </xdr:cNvSpPr>
      </xdr:nvSpPr>
      <xdr:spPr>
        <a:xfrm>
          <a:off x="3886200" y="1002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478" name="Line 478"/>
        <xdr:cNvSpPr>
          <a:spLocks/>
        </xdr:cNvSpPr>
      </xdr:nvSpPr>
      <xdr:spPr>
        <a:xfrm>
          <a:off x="3886200" y="1002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57</xdr:row>
      <xdr:rowOff>161925</xdr:rowOff>
    </xdr:from>
    <xdr:to>
      <xdr:col>4</xdr:col>
      <xdr:colOff>0</xdr:colOff>
      <xdr:row>57</xdr:row>
      <xdr:rowOff>161925</xdr:rowOff>
    </xdr:to>
    <xdr:sp>
      <xdr:nvSpPr>
        <xdr:cNvPr id="479" name="Line 479"/>
        <xdr:cNvSpPr>
          <a:spLocks/>
        </xdr:cNvSpPr>
      </xdr:nvSpPr>
      <xdr:spPr>
        <a:xfrm>
          <a:off x="3886200" y="1371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161925</xdr:rowOff>
    </xdr:from>
    <xdr:to>
      <xdr:col>4</xdr:col>
      <xdr:colOff>0</xdr:colOff>
      <xdr:row>58</xdr:row>
      <xdr:rowOff>161925</xdr:rowOff>
    </xdr:to>
    <xdr:sp>
      <xdr:nvSpPr>
        <xdr:cNvPr id="480" name="Line 480"/>
        <xdr:cNvSpPr>
          <a:spLocks/>
        </xdr:cNvSpPr>
      </xdr:nvSpPr>
      <xdr:spPr>
        <a:xfrm>
          <a:off x="3886200" y="1387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161925</xdr:rowOff>
    </xdr:from>
    <xdr:to>
      <xdr:col>4</xdr:col>
      <xdr:colOff>0</xdr:colOff>
      <xdr:row>58</xdr:row>
      <xdr:rowOff>161925</xdr:rowOff>
    </xdr:to>
    <xdr:sp>
      <xdr:nvSpPr>
        <xdr:cNvPr id="481" name="Line 481"/>
        <xdr:cNvSpPr>
          <a:spLocks/>
        </xdr:cNvSpPr>
      </xdr:nvSpPr>
      <xdr:spPr>
        <a:xfrm>
          <a:off x="3886200" y="1387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4</xdr:col>
      <xdr:colOff>0</xdr:colOff>
      <xdr:row>60</xdr:row>
      <xdr:rowOff>0</xdr:rowOff>
    </xdr:to>
    <xdr:sp>
      <xdr:nvSpPr>
        <xdr:cNvPr id="482" name="Line 482"/>
        <xdr:cNvSpPr>
          <a:spLocks/>
        </xdr:cNvSpPr>
      </xdr:nvSpPr>
      <xdr:spPr>
        <a:xfrm>
          <a:off x="38862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4</xdr:col>
      <xdr:colOff>0</xdr:colOff>
      <xdr:row>60</xdr:row>
      <xdr:rowOff>0</xdr:rowOff>
    </xdr:to>
    <xdr:sp>
      <xdr:nvSpPr>
        <xdr:cNvPr id="483" name="Line 483"/>
        <xdr:cNvSpPr>
          <a:spLocks/>
        </xdr:cNvSpPr>
      </xdr:nvSpPr>
      <xdr:spPr>
        <a:xfrm>
          <a:off x="38862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333375</xdr:rowOff>
    </xdr:from>
    <xdr:to>
      <xdr:col>4</xdr:col>
      <xdr:colOff>0</xdr:colOff>
      <xdr:row>68</xdr:row>
      <xdr:rowOff>333375</xdr:rowOff>
    </xdr:to>
    <xdr:sp>
      <xdr:nvSpPr>
        <xdr:cNvPr id="484" name="Line 484"/>
        <xdr:cNvSpPr>
          <a:spLocks/>
        </xdr:cNvSpPr>
      </xdr:nvSpPr>
      <xdr:spPr>
        <a:xfrm>
          <a:off x="3886200" y="1633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333375</xdr:rowOff>
    </xdr:from>
    <xdr:to>
      <xdr:col>4</xdr:col>
      <xdr:colOff>0</xdr:colOff>
      <xdr:row>68</xdr:row>
      <xdr:rowOff>333375</xdr:rowOff>
    </xdr:to>
    <xdr:sp>
      <xdr:nvSpPr>
        <xdr:cNvPr id="485" name="Line 485"/>
        <xdr:cNvSpPr>
          <a:spLocks/>
        </xdr:cNvSpPr>
      </xdr:nvSpPr>
      <xdr:spPr>
        <a:xfrm>
          <a:off x="3886200" y="1633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228600</xdr:rowOff>
    </xdr:from>
    <xdr:to>
      <xdr:col>4</xdr:col>
      <xdr:colOff>0</xdr:colOff>
      <xdr:row>79</xdr:row>
      <xdr:rowOff>228600</xdr:rowOff>
    </xdr:to>
    <xdr:sp>
      <xdr:nvSpPr>
        <xdr:cNvPr id="486" name="Line 486"/>
        <xdr:cNvSpPr>
          <a:spLocks/>
        </xdr:cNvSpPr>
      </xdr:nvSpPr>
      <xdr:spPr>
        <a:xfrm>
          <a:off x="3886200" y="1896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>
      <xdr:nvSpPr>
        <xdr:cNvPr id="487" name="Line 487"/>
        <xdr:cNvSpPr>
          <a:spLocks/>
        </xdr:cNvSpPr>
      </xdr:nvSpPr>
      <xdr:spPr>
        <a:xfrm>
          <a:off x="3886200" y="1908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>
      <xdr:nvSpPr>
        <xdr:cNvPr id="488" name="Line 488"/>
        <xdr:cNvSpPr>
          <a:spLocks/>
        </xdr:cNvSpPr>
      </xdr:nvSpPr>
      <xdr:spPr>
        <a:xfrm>
          <a:off x="3886200" y="1908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489" name="Line 489"/>
        <xdr:cNvSpPr>
          <a:spLocks/>
        </xdr:cNvSpPr>
      </xdr:nvSpPr>
      <xdr:spPr>
        <a:xfrm>
          <a:off x="3886200" y="1944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490" name="Line 490"/>
        <xdr:cNvSpPr>
          <a:spLocks/>
        </xdr:cNvSpPr>
      </xdr:nvSpPr>
      <xdr:spPr>
        <a:xfrm>
          <a:off x="3886200" y="1944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491" name="Line 491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492" name="Line 492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493" name="Line 493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494" name="Line 494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495" name="Line 495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496" name="Line 496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497" name="Line 497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498" name="Line 498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499" name="Line 499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500" name="Line 500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501" name="Line 501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502" name="Line 502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503" name="Line 503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504" name="Line 504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505" name="Line 505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506" name="Line 506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507" name="Line 507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508" name="Line 508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509" name="Line 509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510" name="Line 510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511" name="Line 511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512" name="Line 512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513" name="Line 513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514" name="Line 514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515" name="Line 515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516" name="Line 516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517" name="Line 517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518" name="Line 518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519" name="Line 519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520" name="Line 520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521" name="Line 521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522" name="Line 522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523" name="Line 523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524" name="Line 524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152</xdr:row>
      <xdr:rowOff>0</xdr:rowOff>
    </xdr:from>
    <xdr:to>
      <xdr:col>1</xdr:col>
      <xdr:colOff>466725</xdr:colOff>
      <xdr:row>152</xdr:row>
      <xdr:rowOff>0</xdr:rowOff>
    </xdr:to>
    <xdr:sp>
      <xdr:nvSpPr>
        <xdr:cNvPr id="525" name="Line 525"/>
        <xdr:cNvSpPr>
          <a:spLocks/>
        </xdr:cNvSpPr>
      </xdr:nvSpPr>
      <xdr:spPr>
        <a:xfrm>
          <a:off x="733425" y="349377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125</xdr:row>
      <xdr:rowOff>152400</xdr:rowOff>
    </xdr:from>
    <xdr:to>
      <xdr:col>4</xdr:col>
      <xdr:colOff>0</xdr:colOff>
      <xdr:row>125</xdr:row>
      <xdr:rowOff>152400</xdr:rowOff>
    </xdr:to>
    <xdr:sp>
      <xdr:nvSpPr>
        <xdr:cNvPr id="526" name="Line 526"/>
        <xdr:cNvSpPr>
          <a:spLocks/>
        </xdr:cNvSpPr>
      </xdr:nvSpPr>
      <xdr:spPr>
        <a:xfrm>
          <a:off x="3886200" y="2863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125</xdr:row>
      <xdr:rowOff>152400</xdr:rowOff>
    </xdr:from>
    <xdr:to>
      <xdr:col>4</xdr:col>
      <xdr:colOff>0</xdr:colOff>
      <xdr:row>125</xdr:row>
      <xdr:rowOff>152400</xdr:rowOff>
    </xdr:to>
    <xdr:sp>
      <xdr:nvSpPr>
        <xdr:cNvPr id="527" name="Line 527"/>
        <xdr:cNvSpPr>
          <a:spLocks/>
        </xdr:cNvSpPr>
      </xdr:nvSpPr>
      <xdr:spPr>
        <a:xfrm>
          <a:off x="3886200" y="2863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126</xdr:row>
      <xdr:rowOff>0</xdr:rowOff>
    </xdr:from>
    <xdr:to>
      <xdr:col>4</xdr:col>
      <xdr:colOff>0</xdr:colOff>
      <xdr:row>126</xdr:row>
      <xdr:rowOff>0</xdr:rowOff>
    </xdr:to>
    <xdr:sp>
      <xdr:nvSpPr>
        <xdr:cNvPr id="528" name="Line 528"/>
        <xdr:cNvSpPr>
          <a:spLocks/>
        </xdr:cNvSpPr>
      </xdr:nvSpPr>
      <xdr:spPr>
        <a:xfrm>
          <a:off x="3886200" y="2904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126</xdr:row>
      <xdr:rowOff>0</xdr:rowOff>
    </xdr:from>
    <xdr:to>
      <xdr:col>4</xdr:col>
      <xdr:colOff>0</xdr:colOff>
      <xdr:row>126</xdr:row>
      <xdr:rowOff>0</xdr:rowOff>
    </xdr:to>
    <xdr:sp>
      <xdr:nvSpPr>
        <xdr:cNvPr id="529" name="Line 529"/>
        <xdr:cNvSpPr>
          <a:spLocks/>
        </xdr:cNvSpPr>
      </xdr:nvSpPr>
      <xdr:spPr>
        <a:xfrm>
          <a:off x="3886200" y="2904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130</xdr:row>
      <xdr:rowOff>152400</xdr:rowOff>
    </xdr:from>
    <xdr:to>
      <xdr:col>4</xdr:col>
      <xdr:colOff>0</xdr:colOff>
      <xdr:row>130</xdr:row>
      <xdr:rowOff>152400</xdr:rowOff>
    </xdr:to>
    <xdr:sp>
      <xdr:nvSpPr>
        <xdr:cNvPr id="530" name="Line 530"/>
        <xdr:cNvSpPr>
          <a:spLocks/>
        </xdr:cNvSpPr>
      </xdr:nvSpPr>
      <xdr:spPr>
        <a:xfrm>
          <a:off x="3886200" y="3029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130</xdr:row>
      <xdr:rowOff>152400</xdr:rowOff>
    </xdr:from>
    <xdr:to>
      <xdr:col>4</xdr:col>
      <xdr:colOff>0</xdr:colOff>
      <xdr:row>130</xdr:row>
      <xdr:rowOff>152400</xdr:rowOff>
    </xdr:to>
    <xdr:sp>
      <xdr:nvSpPr>
        <xdr:cNvPr id="531" name="Line 531"/>
        <xdr:cNvSpPr>
          <a:spLocks/>
        </xdr:cNvSpPr>
      </xdr:nvSpPr>
      <xdr:spPr>
        <a:xfrm>
          <a:off x="3886200" y="3029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532" name="Line 532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533" name="Line 533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534" name="Line 534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535" name="Line 535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123825</xdr:rowOff>
    </xdr:from>
    <xdr:to>
      <xdr:col>4</xdr:col>
      <xdr:colOff>0</xdr:colOff>
      <xdr:row>10</xdr:row>
      <xdr:rowOff>123825</xdr:rowOff>
    </xdr:to>
    <xdr:sp>
      <xdr:nvSpPr>
        <xdr:cNvPr id="536" name="Line 536"/>
        <xdr:cNvSpPr>
          <a:spLocks/>
        </xdr:cNvSpPr>
      </xdr:nvSpPr>
      <xdr:spPr>
        <a:xfrm>
          <a:off x="3886200" y="215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537" name="Line 537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538" name="Line 538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539" name="Line 539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540" name="Line 540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541" name="Line 541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542" name="Line 542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543" name="Line 543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544" name="Line 544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545" name="Line 545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546" name="Line 546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547" name="Line 547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548" name="Line 548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549" name="Line 549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550" name="Line 550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551" name="Line 551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552" name="Line 552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553" name="Line 553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554" name="Line 554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555" name="Line 555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556" name="Line 556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557" name="Line 557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558" name="Line 558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559" name="Line 559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560" name="Line 560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561" name="Line 561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562" name="Line 562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563" name="Line 563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564" name="Line 564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565" name="Line 565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566" name="Line 566"/>
        <xdr:cNvSpPr>
          <a:spLocks/>
        </xdr:cNvSpPr>
      </xdr:nvSpPr>
      <xdr:spPr>
        <a:xfrm>
          <a:off x="3886200" y="2995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567" name="Line 567"/>
        <xdr:cNvSpPr>
          <a:spLocks/>
        </xdr:cNvSpPr>
      </xdr:nvSpPr>
      <xdr:spPr>
        <a:xfrm>
          <a:off x="3886200" y="2995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568" name="Line 568"/>
        <xdr:cNvSpPr>
          <a:spLocks/>
        </xdr:cNvSpPr>
      </xdr:nvSpPr>
      <xdr:spPr>
        <a:xfrm>
          <a:off x="3886200" y="2995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569" name="Line 569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570" name="Line 570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571" name="Line 571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572" name="Line 572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573" name="Line 573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574" name="Line 574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575" name="Line 575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576" name="Line 576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577" name="Line 577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578" name="Line 578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579" name="Line 579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580" name="Line 580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581" name="Line 581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582" name="Line 582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583" name="Line 583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584" name="Line 584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585" name="Line 585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586" name="Line 586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587" name="Line 587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588" name="Line 588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589" name="Line 589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590" name="Line 590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591" name="Line 591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592" name="Line 592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593" name="Line 593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594" name="Line 594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595" name="Line 595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596" name="Line 596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597" name="Line 597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598" name="Line 598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599" name="Line 599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600" name="Line 600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601" name="Line 601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602" name="Line 602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603" name="Line 603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604" name="Line 604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605" name="Line 605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606" name="Line 606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607" name="Line 607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608" name="Line 608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609" name="Line 609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610" name="Line 610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611" name="Line 611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612" name="Line 612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613" name="Line 613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614" name="Line 614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615" name="Line 615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616" name="Line 616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617" name="Line 617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618" name="Line 618"/>
        <xdr:cNvSpPr>
          <a:spLocks/>
        </xdr:cNvSpPr>
      </xdr:nvSpPr>
      <xdr:spPr>
        <a:xfrm>
          <a:off x="3886200" y="2995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619" name="Line 619"/>
        <xdr:cNvSpPr>
          <a:spLocks/>
        </xdr:cNvSpPr>
      </xdr:nvSpPr>
      <xdr:spPr>
        <a:xfrm>
          <a:off x="3886200" y="2995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620" name="Line 620"/>
        <xdr:cNvSpPr>
          <a:spLocks/>
        </xdr:cNvSpPr>
      </xdr:nvSpPr>
      <xdr:spPr>
        <a:xfrm>
          <a:off x="3886200" y="2995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621" name="Line 621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622" name="Line 622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623" name="Line 623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624" name="Line 624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625" name="Line 625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626" name="Line 626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627" name="Line 627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628" name="Line 628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629" name="Line 629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630" name="Line 630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631" name="Line 631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632" name="Line 632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633" name="Line 633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634" name="Line 634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635" name="Line 635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636" name="Line 636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637" name="Line 637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638" name="Line 638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639" name="Line 639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640" name="Line 640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641" name="Line 641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642" name="Line 642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643" name="Line 643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644" name="Line 644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152</xdr:row>
      <xdr:rowOff>0</xdr:rowOff>
    </xdr:from>
    <xdr:to>
      <xdr:col>1</xdr:col>
      <xdr:colOff>466725</xdr:colOff>
      <xdr:row>152</xdr:row>
      <xdr:rowOff>0</xdr:rowOff>
    </xdr:to>
    <xdr:sp>
      <xdr:nvSpPr>
        <xdr:cNvPr id="645" name="Line 645"/>
        <xdr:cNvSpPr>
          <a:spLocks/>
        </xdr:cNvSpPr>
      </xdr:nvSpPr>
      <xdr:spPr>
        <a:xfrm>
          <a:off x="733425" y="349377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152</xdr:row>
      <xdr:rowOff>0</xdr:rowOff>
    </xdr:from>
    <xdr:to>
      <xdr:col>1</xdr:col>
      <xdr:colOff>466725</xdr:colOff>
      <xdr:row>152</xdr:row>
      <xdr:rowOff>0</xdr:rowOff>
    </xdr:to>
    <xdr:sp>
      <xdr:nvSpPr>
        <xdr:cNvPr id="646" name="Line 646"/>
        <xdr:cNvSpPr>
          <a:spLocks/>
        </xdr:cNvSpPr>
      </xdr:nvSpPr>
      <xdr:spPr>
        <a:xfrm>
          <a:off x="733425" y="349377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352425</xdr:colOff>
      <xdr:row>152</xdr:row>
      <xdr:rowOff>0</xdr:rowOff>
    </xdr:from>
    <xdr:to>
      <xdr:col>1</xdr:col>
      <xdr:colOff>457200</xdr:colOff>
      <xdr:row>152</xdr:row>
      <xdr:rowOff>0</xdr:rowOff>
    </xdr:to>
    <xdr:sp>
      <xdr:nvSpPr>
        <xdr:cNvPr id="647" name="Line 647"/>
        <xdr:cNvSpPr>
          <a:spLocks/>
        </xdr:cNvSpPr>
      </xdr:nvSpPr>
      <xdr:spPr>
        <a:xfrm>
          <a:off x="723900" y="349377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161925</xdr:rowOff>
    </xdr:from>
    <xdr:to>
      <xdr:col>4</xdr:col>
      <xdr:colOff>0</xdr:colOff>
      <xdr:row>16</xdr:row>
      <xdr:rowOff>161925</xdr:rowOff>
    </xdr:to>
    <xdr:sp>
      <xdr:nvSpPr>
        <xdr:cNvPr id="648" name="Line 648"/>
        <xdr:cNvSpPr>
          <a:spLocks/>
        </xdr:cNvSpPr>
      </xdr:nvSpPr>
      <xdr:spPr>
        <a:xfrm>
          <a:off x="3886200" y="3990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266700</xdr:rowOff>
    </xdr:from>
    <xdr:to>
      <xdr:col>4</xdr:col>
      <xdr:colOff>0</xdr:colOff>
      <xdr:row>17</xdr:row>
      <xdr:rowOff>266700</xdr:rowOff>
    </xdr:to>
    <xdr:sp>
      <xdr:nvSpPr>
        <xdr:cNvPr id="649" name="Line 649"/>
        <xdr:cNvSpPr>
          <a:spLocks/>
        </xdr:cNvSpPr>
      </xdr:nvSpPr>
      <xdr:spPr>
        <a:xfrm>
          <a:off x="3886200" y="425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266700</xdr:rowOff>
    </xdr:from>
    <xdr:to>
      <xdr:col>4</xdr:col>
      <xdr:colOff>0</xdr:colOff>
      <xdr:row>17</xdr:row>
      <xdr:rowOff>266700</xdr:rowOff>
    </xdr:to>
    <xdr:sp>
      <xdr:nvSpPr>
        <xdr:cNvPr id="650" name="Line 650"/>
        <xdr:cNvSpPr>
          <a:spLocks/>
        </xdr:cNvSpPr>
      </xdr:nvSpPr>
      <xdr:spPr>
        <a:xfrm>
          <a:off x="3886200" y="425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651" name="Line 651"/>
        <xdr:cNvSpPr>
          <a:spLocks/>
        </xdr:cNvSpPr>
      </xdr:nvSpPr>
      <xdr:spPr>
        <a:xfrm>
          <a:off x="3886200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652" name="Line 652"/>
        <xdr:cNvSpPr>
          <a:spLocks/>
        </xdr:cNvSpPr>
      </xdr:nvSpPr>
      <xdr:spPr>
        <a:xfrm>
          <a:off x="3886200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190500</xdr:rowOff>
    </xdr:from>
    <xdr:to>
      <xdr:col>4</xdr:col>
      <xdr:colOff>0</xdr:colOff>
      <xdr:row>32</xdr:row>
      <xdr:rowOff>190500</xdr:rowOff>
    </xdr:to>
    <xdr:sp>
      <xdr:nvSpPr>
        <xdr:cNvPr id="653" name="Line 653"/>
        <xdr:cNvSpPr>
          <a:spLocks/>
        </xdr:cNvSpPr>
      </xdr:nvSpPr>
      <xdr:spPr>
        <a:xfrm>
          <a:off x="3886200" y="745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228600</xdr:rowOff>
    </xdr:from>
    <xdr:to>
      <xdr:col>4</xdr:col>
      <xdr:colOff>0</xdr:colOff>
      <xdr:row>33</xdr:row>
      <xdr:rowOff>228600</xdr:rowOff>
    </xdr:to>
    <xdr:sp>
      <xdr:nvSpPr>
        <xdr:cNvPr id="654" name="Line 654"/>
        <xdr:cNvSpPr>
          <a:spLocks/>
        </xdr:cNvSpPr>
      </xdr:nvSpPr>
      <xdr:spPr>
        <a:xfrm>
          <a:off x="3886200" y="768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228600</xdr:rowOff>
    </xdr:from>
    <xdr:to>
      <xdr:col>4</xdr:col>
      <xdr:colOff>0</xdr:colOff>
      <xdr:row>33</xdr:row>
      <xdr:rowOff>228600</xdr:rowOff>
    </xdr:to>
    <xdr:sp>
      <xdr:nvSpPr>
        <xdr:cNvPr id="655" name="Line 655"/>
        <xdr:cNvSpPr>
          <a:spLocks/>
        </xdr:cNvSpPr>
      </xdr:nvSpPr>
      <xdr:spPr>
        <a:xfrm>
          <a:off x="3886200" y="768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656" name="Line 656"/>
        <xdr:cNvSpPr>
          <a:spLocks/>
        </xdr:cNvSpPr>
      </xdr:nvSpPr>
      <xdr:spPr>
        <a:xfrm>
          <a:off x="3886200" y="908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657" name="Line 657"/>
        <xdr:cNvSpPr>
          <a:spLocks/>
        </xdr:cNvSpPr>
      </xdr:nvSpPr>
      <xdr:spPr>
        <a:xfrm>
          <a:off x="3886200" y="908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658" name="Line 658"/>
        <xdr:cNvSpPr>
          <a:spLocks/>
        </xdr:cNvSpPr>
      </xdr:nvSpPr>
      <xdr:spPr>
        <a:xfrm>
          <a:off x="3886200" y="1002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659" name="Line 659"/>
        <xdr:cNvSpPr>
          <a:spLocks/>
        </xdr:cNvSpPr>
      </xdr:nvSpPr>
      <xdr:spPr>
        <a:xfrm>
          <a:off x="3886200" y="1002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57</xdr:row>
      <xdr:rowOff>161925</xdr:rowOff>
    </xdr:from>
    <xdr:to>
      <xdr:col>4</xdr:col>
      <xdr:colOff>0</xdr:colOff>
      <xdr:row>57</xdr:row>
      <xdr:rowOff>161925</xdr:rowOff>
    </xdr:to>
    <xdr:sp>
      <xdr:nvSpPr>
        <xdr:cNvPr id="660" name="Line 660"/>
        <xdr:cNvSpPr>
          <a:spLocks/>
        </xdr:cNvSpPr>
      </xdr:nvSpPr>
      <xdr:spPr>
        <a:xfrm>
          <a:off x="3886200" y="1371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161925</xdr:rowOff>
    </xdr:from>
    <xdr:to>
      <xdr:col>4</xdr:col>
      <xdr:colOff>0</xdr:colOff>
      <xdr:row>58</xdr:row>
      <xdr:rowOff>161925</xdr:rowOff>
    </xdr:to>
    <xdr:sp>
      <xdr:nvSpPr>
        <xdr:cNvPr id="661" name="Line 661"/>
        <xdr:cNvSpPr>
          <a:spLocks/>
        </xdr:cNvSpPr>
      </xdr:nvSpPr>
      <xdr:spPr>
        <a:xfrm>
          <a:off x="3886200" y="1387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161925</xdr:rowOff>
    </xdr:from>
    <xdr:to>
      <xdr:col>4</xdr:col>
      <xdr:colOff>0</xdr:colOff>
      <xdr:row>58</xdr:row>
      <xdr:rowOff>161925</xdr:rowOff>
    </xdr:to>
    <xdr:sp>
      <xdr:nvSpPr>
        <xdr:cNvPr id="662" name="Line 662"/>
        <xdr:cNvSpPr>
          <a:spLocks/>
        </xdr:cNvSpPr>
      </xdr:nvSpPr>
      <xdr:spPr>
        <a:xfrm>
          <a:off x="3886200" y="1387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4</xdr:col>
      <xdr:colOff>0</xdr:colOff>
      <xdr:row>60</xdr:row>
      <xdr:rowOff>0</xdr:rowOff>
    </xdr:to>
    <xdr:sp>
      <xdr:nvSpPr>
        <xdr:cNvPr id="663" name="Line 663"/>
        <xdr:cNvSpPr>
          <a:spLocks/>
        </xdr:cNvSpPr>
      </xdr:nvSpPr>
      <xdr:spPr>
        <a:xfrm>
          <a:off x="38862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4</xdr:col>
      <xdr:colOff>0</xdr:colOff>
      <xdr:row>60</xdr:row>
      <xdr:rowOff>0</xdr:rowOff>
    </xdr:to>
    <xdr:sp>
      <xdr:nvSpPr>
        <xdr:cNvPr id="664" name="Line 664"/>
        <xdr:cNvSpPr>
          <a:spLocks/>
        </xdr:cNvSpPr>
      </xdr:nvSpPr>
      <xdr:spPr>
        <a:xfrm>
          <a:off x="38862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333375</xdr:rowOff>
    </xdr:from>
    <xdr:to>
      <xdr:col>4</xdr:col>
      <xdr:colOff>0</xdr:colOff>
      <xdr:row>68</xdr:row>
      <xdr:rowOff>333375</xdr:rowOff>
    </xdr:to>
    <xdr:sp>
      <xdr:nvSpPr>
        <xdr:cNvPr id="665" name="Line 665"/>
        <xdr:cNvSpPr>
          <a:spLocks/>
        </xdr:cNvSpPr>
      </xdr:nvSpPr>
      <xdr:spPr>
        <a:xfrm>
          <a:off x="3886200" y="1633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333375</xdr:rowOff>
    </xdr:from>
    <xdr:to>
      <xdr:col>4</xdr:col>
      <xdr:colOff>0</xdr:colOff>
      <xdr:row>68</xdr:row>
      <xdr:rowOff>333375</xdr:rowOff>
    </xdr:to>
    <xdr:sp>
      <xdr:nvSpPr>
        <xdr:cNvPr id="666" name="Line 666"/>
        <xdr:cNvSpPr>
          <a:spLocks/>
        </xdr:cNvSpPr>
      </xdr:nvSpPr>
      <xdr:spPr>
        <a:xfrm>
          <a:off x="3886200" y="1633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228600</xdr:rowOff>
    </xdr:from>
    <xdr:to>
      <xdr:col>4</xdr:col>
      <xdr:colOff>0</xdr:colOff>
      <xdr:row>79</xdr:row>
      <xdr:rowOff>228600</xdr:rowOff>
    </xdr:to>
    <xdr:sp>
      <xdr:nvSpPr>
        <xdr:cNvPr id="667" name="Line 667"/>
        <xdr:cNvSpPr>
          <a:spLocks/>
        </xdr:cNvSpPr>
      </xdr:nvSpPr>
      <xdr:spPr>
        <a:xfrm>
          <a:off x="3886200" y="1896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>
      <xdr:nvSpPr>
        <xdr:cNvPr id="668" name="Line 668"/>
        <xdr:cNvSpPr>
          <a:spLocks/>
        </xdr:cNvSpPr>
      </xdr:nvSpPr>
      <xdr:spPr>
        <a:xfrm>
          <a:off x="3886200" y="1908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>
      <xdr:nvSpPr>
        <xdr:cNvPr id="669" name="Line 669"/>
        <xdr:cNvSpPr>
          <a:spLocks/>
        </xdr:cNvSpPr>
      </xdr:nvSpPr>
      <xdr:spPr>
        <a:xfrm>
          <a:off x="3886200" y="1908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670" name="Line 670"/>
        <xdr:cNvSpPr>
          <a:spLocks/>
        </xdr:cNvSpPr>
      </xdr:nvSpPr>
      <xdr:spPr>
        <a:xfrm>
          <a:off x="3886200" y="1944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671" name="Line 671"/>
        <xdr:cNvSpPr>
          <a:spLocks/>
        </xdr:cNvSpPr>
      </xdr:nvSpPr>
      <xdr:spPr>
        <a:xfrm>
          <a:off x="3886200" y="1944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672" name="Line 672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673" name="Line 673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674" name="Line 674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675" name="Line 675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676" name="Line 676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677" name="Line 677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678" name="Line 678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679" name="Line 679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680" name="Line 680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681" name="Line 681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682" name="Line 682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683" name="Line 683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684" name="Line 684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685" name="Line 685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686" name="Line 686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687" name="Line 687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688" name="Line 688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689" name="Line 689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690" name="Line 690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691" name="Line 691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692" name="Line 692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693" name="Line 693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694" name="Line 694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695" name="Line 695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696" name="Line 696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697" name="Line 697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698" name="Line 698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699" name="Line 699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700" name="Line 700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701" name="Line 701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702" name="Line 702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703" name="Line 703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704" name="Line 704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705" name="Line 705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152</xdr:row>
      <xdr:rowOff>0</xdr:rowOff>
    </xdr:from>
    <xdr:to>
      <xdr:col>1</xdr:col>
      <xdr:colOff>466725</xdr:colOff>
      <xdr:row>152</xdr:row>
      <xdr:rowOff>0</xdr:rowOff>
    </xdr:to>
    <xdr:sp>
      <xdr:nvSpPr>
        <xdr:cNvPr id="706" name="Line 706"/>
        <xdr:cNvSpPr>
          <a:spLocks/>
        </xdr:cNvSpPr>
      </xdr:nvSpPr>
      <xdr:spPr>
        <a:xfrm>
          <a:off x="733425" y="349377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125</xdr:row>
      <xdr:rowOff>152400</xdr:rowOff>
    </xdr:from>
    <xdr:to>
      <xdr:col>4</xdr:col>
      <xdr:colOff>0</xdr:colOff>
      <xdr:row>125</xdr:row>
      <xdr:rowOff>152400</xdr:rowOff>
    </xdr:to>
    <xdr:sp>
      <xdr:nvSpPr>
        <xdr:cNvPr id="707" name="Line 707"/>
        <xdr:cNvSpPr>
          <a:spLocks/>
        </xdr:cNvSpPr>
      </xdr:nvSpPr>
      <xdr:spPr>
        <a:xfrm>
          <a:off x="3886200" y="2863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125</xdr:row>
      <xdr:rowOff>152400</xdr:rowOff>
    </xdr:from>
    <xdr:to>
      <xdr:col>4</xdr:col>
      <xdr:colOff>0</xdr:colOff>
      <xdr:row>125</xdr:row>
      <xdr:rowOff>152400</xdr:rowOff>
    </xdr:to>
    <xdr:sp>
      <xdr:nvSpPr>
        <xdr:cNvPr id="708" name="Line 708"/>
        <xdr:cNvSpPr>
          <a:spLocks/>
        </xdr:cNvSpPr>
      </xdr:nvSpPr>
      <xdr:spPr>
        <a:xfrm>
          <a:off x="3886200" y="2863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126</xdr:row>
      <xdr:rowOff>0</xdr:rowOff>
    </xdr:from>
    <xdr:to>
      <xdr:col>4</xdr:col>
      <xdr:colOff>0</xdr:colOff>
      <xdr:row>126</xdr:row>
      <xdr:rowOff>0</xdr:rowOff>
    </xdr:to>
    <xdr:sp>
      <xdr:nvSpPr>
        <xdr:cNvPr id="709" name="Line 709"/>
        <xdr:cNvSpPr>
          <a:spLocks/>
        </xdr:cNvSpPr>
      </xdr:nvSpPr>
      <xdr:spPr>
        <a:xfrm>
          <a:off x="3886200" y="2904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126</xdr:row>
      <xdr:rowOff>0</xdr:rowOff>
    </xdr:from>
    <xdr:to>
      <xdr:col>4</xdr:col>
      <xdr:colOff>0</xdr:colOff>
      <xdr:row>126</xdr:row>
      <xdr:rowOff>0</xdr:rowOff>
    </xdr:to>
    <xdr:sp>
      <xdr:nvSpPr>
        <xdr:cNvPr id="710" name="Line 710"/>
        <xdr:cNvSpPr>
          <a:spLocks/>
        </xdr:cNvSpPr>
      </xdr:nvSpPr>
      <xdr:spPr>
        <a:xfrm>
          <a:off x="3886200" y="2904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130</xdr:row>
      <xdr:rowOff>152400</xdr:rowOff>
    </xdr:from>
    <xdr:to>
      <xdr:col>4</xdr:col>
      <xdr:colOff>0</xdr:colOff>
      <xdr:row>130</xdr:row>
      <xdr:rowOff>152400</xdr:rowOff>
    </xdr:to>
    <xdr:sp>
      <xdr:nvSpPr>
        <xdr:cNvPr id="711" name="Line 711"/>
        <xdr:cNvSpPr>
          <a:spLocks/>
        </xdr:cNvSpPr>
      </xdr:nvSpPr>
      <xdr:spPr>
        <a:xfrm>
          <a:off x="3886200" y="3029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130</xdr:row>
      <xdr:rowOff>152400</xdr:rowOff>
    </xdr:from>
    <xdr:to>
      <xdr:col>4</xdr:col>
      <xdr:colOff>0</xdr:colOff>
      <xdr:row>130</xdr:row>
      <xdr:rowOff>152400</xdr:rowOff>
    </xdr:to>
    <xdr:sp>
      <xdr:nvSpPr>
        <xdr:cNvPr id="712" name="Line 712"/>
        <xdr:cNvSpPr>
          <a:spLocks/>
        </xdr:cNvSpPr>
      </xdr:nvSpPr>
      <xdr:spPr>
        <a:xfrm>
          <a:off x="3886200" y="3029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713" name="Line 713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714" name="Line 714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715" name="Line 715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716" name="Line 716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123825</xdr:rowOff>
    </xdr:from>
    <xdr:to>
      <xdr:col>4</xdr:col>
      <xdr:colOff>0</xdr:colOff>
      <xdr:row>10</xdr:row>
      <xdr:rowOff>123825</xdr:rowOff>
    </xdr:to>
    <xdr:sp>
      <xdr:nvSpPr>
        <xdr:cNvPr id="717" name="Line 717"/>
        <xdr:cNvSpPr>
          <a:spLocks/>
        </xdr:cNvSpPr>
      </xdr:nvSpPr>
      <xdr:spPr>
        <a:xfrm>
          <a:off x="3886200" y="215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18" name="Line 718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19" name="Line 719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20" name="Line 720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21" name="Line 721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22" name="Line 722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23" name="Line 723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24" name="Line 724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25" name="Line 725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26" name="Line 726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27" name="Line 727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728" name="Line 728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729" name="Line 729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730" name="Line 730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731" name="Line 731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732" name="Line 732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733" name="Line 733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34" name="Line 734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735" name="Line 735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736" name="Line 736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737" name="Line 737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738" name="Line 738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739" name="Line 739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740" name="Line 740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741" name="Line 741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742" name="Line 742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743" name="Line 743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744" name="Line 744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745" name="Line 745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746" name="Line 746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747" name="Line 747"/>
        <xdr:cNvSpPr>
          <a:spLocks/>
        </xdr:cNvSpPr>
      </xdr:nvSpPr>
      <xdr:spPr>
        <a:xfrm>
          <a:off x="3886200" y="2995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748" name="Line 748"/>
        <xdr:cNvSpPr>
          <a:spLocks/>
        </xdr:cNvSpPr>
      </xdr:nvSpPr>
      <xdr:spPr>
        <a:xfrm>
          <a:off x="3886200" y="2995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749" name="Line 749"/>
        <xdr:cNvSpPr>
          <a:spLocks/>
        </xdr:cNvSpPr>
      </xdr:nvSpPr>
      <xdr:spPr>
        <a:xfrm>
          <a:off x="3886200" y="2995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750" name="Line 750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751" name="Line 751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752" name="Line 752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753" name="Line 753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754" name="Line 754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755" name="Line 755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756" name="Line 756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757" name="Line 757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758" name="Line 758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759" name="Line 759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760" name="Line 760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761" name="Line 761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762" name="Line 762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763" name="Line 763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764" name="Line 764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765" name="Line 765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766" name="Line 766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767" name="Line 767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768" name="Line 768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769" name="Line 769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770" name="Line 770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771" name="Line 771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772" name="Line 772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773" name="Line 773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774" name="Line 774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775" name="Line 775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776" name="Line 776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777" name="Line 777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778" name="Line 778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779" name="Line 779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80" name="Line 780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81" name="Line 781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82" name="Line 782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83" name="Line 783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84" name="Line 784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85" name="Line 785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786" name="Line 786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787" name="Line 787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788" name="Line 788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789" name="Line 789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790" name="Line 790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791" name="Line 791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792" name="Line 792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793" name="Line 793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794" name="Line 794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795" name="Line 795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796" name="Line 796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797" name="Line 797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798" name="Line 798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799" name="Line 799"/>
        <xdr:cNvSpPr>
          <a:spLocks/>
        </xdr:cNvSpPr>
      </xdr:nvSpPr>
      <xdr:spPr>
        <a:xfrm>
          <a:off x="3886200" y="2995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800" name="Line 800"/>
        <xdr:cNvSpPr>
          <a:spLocks/>
        </xdr:cNvSpPr>
      </xdr:nvSpPr>
      <xdr:spPr>
        <a:xfrm>
          <a:off x="3886200" y="2995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801" name="Line 801"/>
        <xdr:cNvSpPr>
          <a:spLocks/>
        </xdr:cNvSpPr>
      </xdr:nvSpPr>
      <xdr:spPr>
        <a:xfrm>
          <a:off x="3886200" y="2995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802" name="Line 802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803" name="Line 803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804" name="Line 804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805" name="Line 805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806" name="Line 806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807" name="Line 807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808" name="Line 808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809" name="Line 809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810" name="Line 810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811" name="Line 811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812" name="Line 812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813" name="Line 813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814" name="Line 814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815" name="Line 815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816" name="Line 816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817" name="Line 817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818" name="Line 818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819" name="Line 819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820" name="Line 820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821" name="Line 821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822" name="Line 822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823" name="Line 823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824" name="Line 824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825" name="Line 825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161925</xdr:rowOff>
    </xdr:from>
    <xdr:to>
      <xdr:col>4</xdr:col>
      <xdr:colOff>0</xdr:colOff>
      <xdr:row>16</xdr:row>
      <xdr:rowOff>161925</xdr:rowOff>
    </xdr:to>
    <xdr:sp>
      <xdr:nvSpPr>
        <xdr:cNvPr id="826" name="Line 826"/>
        <xdr:cNvSpPr>
          <a:spLocks/>
        </xdr:cNvSpPr>
      </xdr:nvSpPr>
      <xdr:spPr>
        <a:xfrm>
          <a:off x="3886200" y="3990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266700</xdr:rowOff>
    </xdr:from>
    <xdr:to>
      <xdr:col>4</xdr:col>
      <xdr:colOff>0</xdr:colOff>
      <xdr:row>17</xdr:row>
      <xdr:rowOff>266700</xdr:rowOff>
    </xdr:to>
    <xdr:sp>
      <xdr:nvSpPr>
        <xdr:cNvPr id="827" name="Line 827"/>
        <xdr:cNvSpPr>
          <a:spLocks/>
        </xdr:cNvSpPr>
      </xdr:nvSpPr>
      <xdr:spPr>
        <a:xfrm>
          <a:off x="3886200" y="425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266700</xdr:rowOff>
    </xdr:from>
    <xdr:to>
      <xdr:col>4</xdr:col>
      <xdr:colOff>0</xdr:colOff>
      <xdr:row>17</xdr:row>
      <xdr:rowOff>266700</xdr:rowOff>
    </xdr:to>
    <xdr:sp>
      <xdr:nvSpPr>
        <xdr:cNvPr id="828" name="Line 828"/>
        <xdr:cNvSpPr>
          <a:spLocks/>
        </xdr:cNvSpPr>
      </xdr:nvSpPr>
      <xdr:spPr>
        <a:xfrm>
          <a:off x="3886200" y="425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829" name="Line 829"/>
        <xdr:cNvSpPr>
          <a:spLocks/>
        </xdr:cNvSpPr>
      </xdr:nvSpPr>
      <xdr:spPr>
        <a:xfrm>
          <a:off x="3886200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830" name="Line 830"/>
        <xdr:cNvSpPr>
          <a:spLocks/>
        </xdr:cNvSpPr>
      </xdr:nvSpPr>
      <xdr:spPr>
        <a:xfrm>
          <a:off x="3886200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190500</xdr:rowOff>
    </xdr:from>
    <xdr:to>
      <xdr:col>4</xdr:col>
      <xdr:colOff>0</xdr:colOff>
      <xdr:row>32</xdr:row>
      <xdr:rowOff>190500</xdr:rowOff>
    </xdr:to>
    <xdr:sp>
      <xdr:nvSpPr>
        <xdr:cNvPr id="831" name="Line 831"/>
        <xdr:cNvSpPr>
          <a:spLocks/>
        </xdr:cNvSpPr>
      </xdr:nvSpPr>
      <xdr:spPr>
        <a:xfrm>
          <a:off x="3886200" y="745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228600</xdr:rowOff>
    </xdr:from>
    <xdr:to>
      <xdr:col>4</xdr:col>
      <xdr:colOff>0</xdr:colOff>
      <xdr:row>33</xdr:row>
      <xdr:rowOff>228600</xdr:rowOff>
    </xdr:to>
    <xdr:sp>
      <xdr:nvSpPr>
        <xdr:cNvPr id="832" name="Line 832"/>
        <xdr:cNvSpPr>
          <a:spLocks/>
        </xdr:cNvSpPr>
      </xdr:nvSpPr>
      <xdr:spPr>
        <a:xfrm>
          <a:off x="3886200" y="768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228600</xdr:rowOff>
    </xdr:from>
    <xdr:to>
      <xdr:col>4</xdr:col>
      <xdr:colOff>0</xdr:colOff>
      <xdr:row>33</xdr:row>
      <xdr:rowOff>228600</xdr:rowOff>
    </xdr:to>
    <xdr:sp>
      <xdr:nvSpPr>
        <xdr:cNvPr id="833" name="Line 833"/>
        <xdr:cNvSpPr>
          <a:spLocks/>
        </xdr:cNvSpPr>
      </xdr:nvSpPr>
      <xdr:spPr>
        <a:xfrm>
          <a:off x="3886200" y="768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834" name="Line 834"/>
        <xdr:cNvSpPr>
          <a:spLocks/>
        </xdr:cNvSpPr>
      </xdr:nvSpPr>
      <xdr:spPr>
        <a:xfrm>
          <a:off x="3886200" y="908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835" name="Line 835"/>
        <xdr:cNvSpPr>
          <a:spLocks/>
        </xdr:cNvSpPr>
      </xdr:nvSpPr>
      <xdr:spPr>
        <a:xfrm>
          <a:off x="3886200" y="908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836" name="Line 836"/>
        <xdr:cNvSpPr>
          <a:spLocks/>
        </xdr:cNvSpPr>
      </xdr:nvSpPr>
      <xdr:spPr>
        <a:xfrm>
          <a:off x="3886200" y="1002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837" name="Line 837"/>
        <xdr:cNvSpPr>
          <a:spLocks/>
        </xdr:cNvSpPr>
      </xdr:nvSpPr>
      <xdr:spPr>
        <a:xfrm>
          <a:off x="3886200" y="1002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57</xdr:row>
      <xdr:rowOff>161925</xdr:rowOff>
    </xdr:from>
    <xdr:to>
      <xdr:col>4</xdr:col>
      <xdr:colOff>0</xdr:colOff>
      <xdr:row>57</xdr:row>
      <xdr:rowOff>161925</xdr:rowOff>
    </xdr:to>
    <xdr:sp>
      <xdr:nvSpPr>
        <xdr:cNvPr id="838" name="Line 838"/>
        <xdr:cNvSpPr>
          <a:spLocks/>
        </xdr:cNvSpPr>
      </xdr:nvSpPr>
      <xdr:spPr>
        <a:xfrm>
          <a:off x="3886200" y="1371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161925</xdr:rowOff>
    </xdr:from>
    <xdr:to>
      <xdr:col>4</xdr:col>
      <xdr:colOff>0</xdr:colOff>
      <xdr:row>58</xdr:row>
      <xdr:rowOff>161925</xdr:rowOff>
    </xdr:to>
    <xdr:sp>
      <xdr:nvSpPr>
        <xdr:cNvPr id="839" name="Line 839"/>
        <xdr:cNvSpPr>
          <a:spLocks/>
        </xdr:cNvSpPr>
      </xdr:nvSpPr>
      <xdr:spPr>
        <a:xfrm>
          <a:off x="3886200" y="1387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161925</xdr:rowOff>
    </xdr:from>
    <xdr:to>
      <xdr:col>4</xdr:col>
      <xdr:colOff>0</xdr:colOff>
      <xdr:row>58</xdr:row>
      <xdr:rowOff>161925</xdr:rowOff>
    </xdr:to>
    <xdr:sp>
      <xdr:nvSpPr>
        <xdr:cNvPr id="840" name="Line 840"/>
        <xdr:cNvSpPr>
          <a:spLocks/>
        </xdr:cNvSpPr>
      </xdr:nvSpPr>
      <xdr:spPr>
        <a:xfrm>
          <a:off x="3886200" y="1387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4</xdr:col>
      <xdr:colOff>0</xdr:colOff>
      <xdr:row>60</xdr:row>
      <xdr:rowOff>0</xdr:rowOff>
    </xdr:to>
    <xdr:sp>
      <xdr:nvSpPr>
        <xdr:cNvPr id="841" name="Line 841"/>
        <xdr:cNvSpPr>
          <a:spLocks/>
        </xdr:cNvSpPr>
      </xdr:nvSpPr>
      <xdr:spPr>
        <a:xfrm>
          <a:off x="38862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4</xdr:col>
      <xdr:colOff>0</xdr:colOff>
      <xdr:row>60</xdr:row>
      <xdr:rowOff>0</xdr:rowOff>
    </xdr:to>
    <xdr:sp>
      <xdr:nvSpPr>
        <xdr:cNvPr id="842" name="Line 842"/>
        <xdr:cNvSpPr>
          <a:spLocks/>
        </xdr:cNvSpPr>
      </xdr:nvSpPr>
      <xdr:spPr>
        <a:xfrm>
          <a:off x="38862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333375</xdr:rowOff>
    </xdr:from>
    <xdr:to>
      <xdr:col>4</xdr:col>
      <xdr:colOff>0</xdr:colOff>
      <xdr:row>68</xdr:row>
      <xdr:rowOff>333375</xdr:rowOff>
    </xdr:to>
    <xdr:sp>
      <xdr:nvSpPr>
        <xdr:cNvPr id="843" name="Line 843"/>
        <xdr:cNvSpPr>
          <a:spLocks/>
        </xdr:cNvSpPr>
      </xdr:nvSpPr>
      <xdr:spPr>
        <a:xfrm>
          <a:off x="3886200" y="1633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333375</xdr:rowOff>
    </xdr:from>
    <xdr:to>
      <xdr:col>4</xdr:col>
      <xdr:colOff>0</xdr:colOff>
      <xdr:row>68</xdr:row>
      <xdr:rowOff>333375</xdr:rowOff>
    </xdr:to>
    <xdr:sp>
      <xdr:nvSpPr>
        <xdr:cNvPr id="844" name="Line 844"/>
        <xdr:cNvSpPr>
          <a:spLocks/>
        </xdr:cNvSpPr>
      </xdr:nvSpPr>
      <xdr:spPr>
        <a:xfrm>
          <a:off x="3886200" y="1633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228600</xdr:rowOff>
    </xdr:from>
    <xdr:to>
      <xdr:col>4</xdr:col>
      <xdr:colOff>0</xdr:colOff>
      <xdr:row>79</xdr:row>
      <xdr:rowOff>228600</xdr:rowOff>
    </xdr:to>
    <xdr:sp>
      <xdr:nvSpPr>
        <xdr:cNvPr id="845" name="Line 845"/>
        <xdr:cNvSpPr>
          <a:spLocks/>
        </xdr:cNvSpPr>
      </xdr:nvSpPr>
      <xdr:spPr>
        <a:xfrm>
          <a:off x="3886200" y="1896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>
      <xdr:nvSpPr>
        <xdr:cNvPr id="846" name="Line 846"/>
        <xdr:cNvSpPr>
          <a:spLocks/>
        </xdr:cNvSpPr>
      </xdr:nvSpPr>
      <xdr:spPr>
        <a:xfrm>
          <a:off x="3886200" y="1908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>
      <xdr:nvSpPr>
        <xdr:cNvPr id="847" name="Line 847"/>
        <xdr:cNvSpPr>
          <a:spLocks/>
        </xdr:cNvSpPr>
      </xdr:nvSpPr>
      <xdr:spPr>
        <a:xfrm>
          <a:off x="3886200" y="1908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848" name="Line 848"/>
        <xdr:cNvSpPr>
          <a:spLocks/>
        </xdr:cNvSpPr>
      </xdr:nvSpPr>
      <xdr:spPr>
        <a:xfrm>
          <a:off x="3886200" y="1944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849" name="Line 849"/>
        <xdr:cNvSpPr>
          <a:spLocks/>
        </xdr:cNvSpPr>
      </xdr:nvSpPr>
      <xdr:spPr>
        <a:xfrm>
          <a:off x="3886200" y="1944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850" name="Line 850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851" name="Line 851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852" name="Line 852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853" name="Line 853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854" name="Line 854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855" name="Line 855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856" name="Line 856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857" name="Line 857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858" name="Line 858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859" name="Line 859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860" name="Line 860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861" name="Line 861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862" name="Line 862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863" name="Line 863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864" name="Line 864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865" name="Line 865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866" name="Line 866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867" name="Line 867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868" name="Line 868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869" name="Line 869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870" name="Line 870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871" name="Line 871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872" name="Line 872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873" name="Line 873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874" name="Line 874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875" name="Line 875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876" name="Line 876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877" name="Line 877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878" name="Line 878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879" name="Line 879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880" name="Line 880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881" name="Line 881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882" name="Line 882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883" name="Line 883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125</xdr:row>
      <xdr:rowOff>152400</xdr:rowOff>
    </xdr:from>
    <xdr:to>
      <xdr:col>4</xdr:col>
      <xdr:colOff>0</xdr:colOff>
      <xdr:row>125</xdr:row>
      <xdr:rowOff>152400</xdr:rowOff>
    </xdr:to>
    <xdr:sp>
      <xdr:nvSpPr>
        <xdr:cNvPr id="884" name="Line 884"/>
        <xdr:cNvSpPr>
          <a:spLocks/>
        </xdr:cNvSpPr>
      </xdr:nvSpPr>
      <xdr:spPr>
        <a:xfrm>
          <a:off x="3886200" y="2863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125</xdr:row>
      <xdr:rowOff>152400</xdr:rowOff>
    </xdr:from>
    <xdr:to>
      <xdr:col>4</xdr:col>
      <xdr:colOff>0</xdr:colOff>
      <xdr:row>125</xdr:row>
      <xdr:rowOff>152400</xdr:rowOff>
    </xdr:to>
    <xdr:sp>
      <xdr:nvSpPr>
        <xdr:cNvPr id="885" name="Line 885"/>
        <xdr:cNvSpPr>
          <a:spLocks/>
        </xdr:cNvSpPr>
      </xdr:nvSpPr>
      <xdr:spPr>
        <a:xfrm>
          <a:off x="3886200" y="2863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126</xdr:row>
      <xdr:rowOff>0</xdr:rowOff>
    </xdr:from>
    <xdr:to>
      <xdr:col>4</xdr:col>
      <xdr:colOff>0</xdr:colOff>
      <xdr:row>126</xdr:row>
      <xdr:rowOff>0</xdr:rowOff>
    </xdr:to>
    <xdr:sp>
      <xdr:nvSpPr>
        <xdr:cNvPr id="886" name="Line 886"/>
        <xdr:cNvSpPr>
          <a:spLocks/>
        </xdr:cNvSpPr>
      </xdr:nvSpPr>
      <xdr:spPr>
        <a:xfrm>
          <a:off x="3886200" y="2904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126</xdr:row>
      <xdr:rowOff>0</xdr:rowOff>
    </xdr:from>
    <xdr:to>
      <xdr:col>4</xdr:col>
      <xdr:colOff>0</xdr:colOff>
      <xdr:row>126</xdr:row>
      <xdr:rowOff>0</xdr:rowOff>
    </xdr:to>
    <xdr:sp>
      <xdr:nvSpPr>
        <xdr:cNvPr id="887" name="Line 887"/>
        <xdr:cNvSpPr>
          <a:spLocks/>
        </xdr:cNvSpPr>
      </xdr:nvSpPr>
      <xdr:spPr>
        <a:xfrm>
          <a:off x="3886200" y="2904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130</xdr:row>
      <xdr:rowOff>152400</xdr:rowOff>
    </xdr:from>
    <xdr:to>
      <xdr:col>4</xdr:col>
      <xdr:colOff>0</xdr:colOff>
      <xdr:row>130</xdr:row>
      <xdr:rowOff>152400</xdr:rowOff>
    </xdr:to>
    <xdr:sp>
      <xdr:nvSpPr>
        <xdr:cNvPr id="888" name="Line 888"/>
        <xdr:cNvSpPr>
          <a:spLocks/>
        </xdr:cNvSpPr>
      </xdr:nvSpPr>
      <xdr:spPr>
        <a:xfrm>
          <a:off x="3886200" y="3029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130</xdr:row>
      <xdr:rowOff>152400</xdr:rowOff>
    </xdr:from>
    <xdr:to>
      <xdr:col>4</xdr:col>
      <xdr:colOff>0</xdr:colOff>
      <xdr:row>130</xdr:row>
      <xdr:rowOff>152400</xdr:rowOff>
    </xdr:to>
    <xdr:sp>
      <xdr:nvSpPr>
        <xdr:cNvPr id="889" name="Line 889"/>
        <xdr:cNvSpPr>
          <a:spLocks/>
        </xdr:cNvSpPr>
      </xdr:nvSpPr>
      <xdr:spPr>
        <a:xfrm>
          <a:off x="3886200" y="3029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890" name="Line 890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891" name="Line 891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892" name="Line 892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893" name="Line 893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152400</xdr:rowOff>
    </xdr:from>
    <xdr:to>
      <xdr:col>4</xdr:col>
      <xdr:colOff>0</xdr:colOff>
      <xdr:row>121</xdr:row>
      <xdr:rowOff>152400</xdr:rowOff>
    </xdr:to>
    <xdr:sp>
      <xdr:nvSpPr>
        <xdr:cNvPr id="894" name="Line 894"/>
        <xdr:cNvSpPr>
          <a:spLocks/>
        </xdr:cNvSpPr>
      </xdr:nvSpPr>
      <xdr:spPr>
        <a:xfrm>
          <a:off x="3886200" y="2843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152400</xdr:rowOff>
    </xdr:from>
    <xdr:to>
      <xdr:col>4</xdr:col>
      <xdr:colOff>0</xdr:colOff>
      <xdr:row>121</xdr:row>
      <xdr:rowOff>152400</xdr:rowOff>
    </xdr:to>
    <xdr:sp>
      <xdr:nvSpPr>
        <xdr:cNvPr id="895" name="Line 895"/>
        <xdr:cNvSpPr>
          <a:spLocks/>
        </xdr:cNvSpPr>
      </xdr:nvSpPr>
      <xdr:spPr>
        <a:xfrm>
          <a:off x="3886200" y="2843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896" name="Line 896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897" name="Line 897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152400</xdr:rowOff>
    </xdr:from>
    <xdr:to>
      <xdr:col>4</xdr:col>
      <xdr:colOff>0</xdr:colOff>
      <xdr:row>121</xdr:row>
      <xdr:rowOff>152400</xdr:rowOff>
    </xdr:to>
    <xdr:sp>
      <xdr:nvSpPr>
        <xdr:cNvPr id="898" name="Line 898"/>
        <xdr:cNvSpPr>
          <a:spLocks/>
        </xdr:cNvSpPr>
      </xdr:nvSpPr>
      <xdr:spPr>
        <a:xfrm>
          <a:off x="3886200" y="2843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152400</xdr:rowOff>
    </xdr:from>
    <xdr:to>
      <xdr:col>4</xdr:col>
      <xdr:colOff>0</xdr:colOff>
      <xdr:row>121</xdr:row>
      <xdr:rowOff>152400</xdr:rowOff>
    </xdr:to>
    <xdr:sp>
      <xdr:nvSpPr>
        <xdr:cNvPr id="899" name="Line 899"/>
        <xdr:cNvSpPr>
          <a:spLocks/>
        </xdr:cNvSpPr>
      </xdr:nvSpPr>
      <xdr:spPr>
        <a:xfrm>
          <a:off x="3886200" y="2843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900" name="Line 900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901" name="Line 901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152400</xdr:rowOff>
    </xdr:from>
    <xdr:to>
      <xdr:col>4</xdr:col>
      <xdr:colOff>0</xdr:colOff>
      <xdr:row>121</xdr:row>
      <xdr:rowOff>152400</xdr:rowOff>
    </xdr:to>
    <xdr:sp>
      <xdr:nvSpPr>
        <xdr:cNvPr id="902" name="Line 902"/>
        <xdr:cNvSpPr>
          <a:spLocks/>
        </xdr:cNvSpPr>
      </xdr:nvSpPr>
      <xdr:spPr>
        <a:xfrm>
          <a:off x="3886200" y="2843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152400</xdr:rowOff>
    </xdr:from>
    <xdr:to>
      <xdr:col>4</xdr:col>
      <xdr:colOff>0</xdr:colOff>
      <xdr:row>121</xdr:row>
      <xdr:rowOff>152400</xdr:rowOff>
    </xdr:to>
    <xdr:sp>
      <xdr:nvSpPr>
        <xdr:cNvPr id="903" name="Line 903"/>
        <xdr:cNvSpPr>
          <a:spLocks/>
        </xdr:cNvSpPr>
      </xdr:nvSpPr>
      <xdr:spPr>
        <a:xfrm>
          <a:off x="3886200" y="2843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904" name="Line 904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905" name="Line 905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152400</xdr:rowOff>
    </xdr:from>
    <xdr:to>
      <xdr:col>4</xdr:col>
      <xdr:colOff>0</xdr:colOff>
      <xdr:row>121</xdr:row>
      <xdr:rowOff>152400</xdr:rowOff>
    </xdr:to>
    <xdr:sp>
      <xdr:nvSpPr>
        <xdr:cNvPr id="906" name="Line 906"/>
        <xdr:cNvSpPr>
          <a:spLocks/>
        </xdr:cNvSpPr>
      </xdr:nvSpPr>
      <xdr:spPr>
        <a:xfrm>
          <a:off x="3886200" y="2843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152400</xdr:rowOff>
    </xdr:from>
    <xdr:to>
      <xdr:col>4</xdr:col>
      <xdr:colOff>0</xdr:colOff>
      <xdr:row>121</xdr:row>
      <xdr:rowOff>152400</xdr:rowOff>
    </xdr:to>
    <xdr:sp>
      <xdr:nvSpPr>
        <xdr:cNvPr id="907" name="Line 907"/>
        <xdr:cNvSpPr>
          <a:spLocks/>
        </xdr:cNvSpPr>
      </xdr:nvSpPr>
      <xdr:spPr>
        <a:xfrm>
          <a:off x="3886200" y="2843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908" name="Line 908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909" name="Line 909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152400</xdr:rowOff>
    </xdr:from>
    <xdr:to>
      <xdr:col>4</xdr:col>
      <xdr:colOff>0</xdr:colOff>
      <xdr:row>121</xdr:row>
      <xdr:rowOff>152400</xdr:rowOff>
    </xdr:to>
    <xdr:sp>
      <xdr:nvSpPr>
        <xdr:cNvPr id="910" name="Line 910"/>
        <xdr:cNvSpPr>
          <a:spLocks/>
        </xdr:cNvSpPr>
      </xdr:nvSpPr>
      <xdr:spPr>
        <a:xfrm>
          <a:off x="3886200" y="2843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152400</xdr:rowOff>
    </xdr:from>
    <xdr:to>
      <xdr:col>4</xdr:col>
      <xdr:colOff>0</xdr:colOff>
      <xdr:row>121</xdr:row>
      <xdr:rowOff>152400</xdr:rowOff>
    </xdr:to>
    <xdr:sp>
      <xdr:nvSpPr>
        <xdr:cNvPr id="911" name="Line 911"/>
        <xdr:cNvSpPr>
          <a:spLocks/>
        </xdr:cNvSpPr>
      </xdr:nvSpPr>
      <xdr:spPr>
        <a:xfrm>
          <a:off x="3886200" y="2843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912" name="Line 912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913" name="Line 913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914" name="Line 914"/>
        <xdr:cNvSpPr>
          <a:spLocks/>
        </xdr:cNvSpPr>
      </xdr:nvSpPr>
      <xdr:spPr>
        <a:xfrm>
          <a:off x="3886200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915" name="Line 915"/>
        <xdr:cNvSpPr>
          <a:spLocks/>
        </xdr:cNvSpPr>
      </xdr:nvSpPr>
      <xdr:spPr>
        <a:xfrm>
          <a:off x="3886200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916" name="Line 916"/>
        <xdr:cNvSpPr>
          <a:spLocks/>
        </xdr:cNvSpPr>
      </xdr:nvSpPr>
      <xdr:spPr>
        <a:xfrm>
          <a:off x="3886200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917" name="Line 917"/>
        <xdr:cNvSpPr>
          <a:spLocks/>
        </xdr:cNvSpPr>
      </xdr:nvSpPr>
      <xdr:spPr>
        <a:xfrm>
          <a:off x="3886200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918" name="Line 918"/>
        <xdr:cNvSpPr>
          <a:spLocks/>
        </xdr:cNvSpPr>
      </xdr:nvSpPr>
      <xdr:spPr>
        <a:xfrm>
          <a:off x="3886200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123825</xdr:rowOff>
    </xdr:from>
    <xdr:to>
      <xdr:col>4</xdr:col>
      <xdr:colOff>0</xdr:colOff>
      <xdr:row>10</xdr:row>
      <xdr:rowOff>123825</xdr:rowOff>
    </xdr:to>
    <xdr:sp>
      <xdr:nvSpPr>
        <xdr:cNvPr id="919" name="Line 919"/>
        <xdr:cNvSpPr>
          <a:spLocks/>
        </xdr:cNvSpPr>
      </xdr:nvSpPr>
      <xdr:spPr>
        <a:xfrm>
          <a:off x="3886200" y="215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20" name="Line 920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21" name="Line 921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22" name="Line 922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23" name="Line 923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24" name="Line 924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25" name="Line 925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26" name="Line 926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27" name="Line 927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28" name="Line 928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29" name="Line 929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930" name="Line 930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931" name="Line 931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932" name="Line 932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933" name="Line 933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934" name="Line 934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935" name="Line 935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36" name="Line 936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937" name="Line 937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938" name="Line 938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939" name="Line 939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940" name="Line 940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941" name="Line 941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942" name="Line 942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142875</xdr:rowOff>
    </xdr:from>
    <xdr:to>
      <xdr:col>4</xdr:col>
      <xdr:colOff>0</xdr:colOff>
      <xdr:row>121</xdr:row>
      <xdr:rowOff>142875</xdr:rowOff>
    </xdr:to>
    <xdr:sp>
      <xdr:nvSpPr>
        <xdr:cNvPr id="943" name="Line 943"/>
        <xdr:cNvSpPr>
          <a:spLocks/>
        </xdr:cNvSpPr>
      </xdr:nvSpPr>
      <xdr:spPr>
        <a:xfrm>
          <a:off x="3886200" y="2842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944" name="Line 944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945" name="Line 945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946" name="Line 946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947" name="Line 947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948" name="Line 948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949" name="Line 949"/>
        <xdr:cNvSpPr>
          <a:spLocks/>
        </xdr:cNvSpPr>
      </xdr:nvSpPr>
      <xdr:spPr>
        <a:xfrm>
          <a:off x="3886200" y="2995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950" name="Line 950"/>
        <xdr:cNvSpPr>
          <a:spLocks/>
        </xdr:cNvSpPr>
      </xdr:nvSpPr>
      <xdr:spPr>
        <a:xfrm>
          <a:off x="3886200" y="2995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951" name="Line 951"/>
        <xdr:cNvSpPr>
          <a:spLocks/>
        </xdr:cNvSpPr>
      </xdr:nvSpPr>
      <xdr:spPr>
        <a:xfrm>
          <a:off x="3886200" y="2995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952" name="Line 952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953" name="Line 953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954" name="Line 954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955" name="Line 955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956" name="Line 956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957" name="Line 957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958" name="Line 958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959" name="Line 959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960" name="Line 960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961" name="Line 961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962" name="Line 962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963" name="Line 963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964" name="Line 964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965" name="Line 965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966" name="Line 966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967" name="Line 967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968" name="Line 968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969" name="Line 969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970" name="Line 970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971" name="Line 971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972" name="Line 972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973" name="Line 973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974" name="Line 974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975" name="Line 975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976" name="Line 976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977" name="Line 977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978" name="Line 978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979" name="Line 979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980" name="Line 980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981" name="Line 981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82" name="Line 982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83" name="Line 983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84" name="Line 984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85" name="Line 985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86" name="Line 986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87" name="Line 987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988" name="Line 988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989" name="Line 989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990" name="Line 990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991" name="Line 991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992" name="Line 992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993" name="Line 993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994" name="Line 994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995" name="Line 995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996" name="Line 996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997" name="Line 997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998" name="Line 998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999" name="Line 999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000" name="Line 1000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1001" name="Line 1001"/>
        <xdr:cNvSpPr>
          <a:spLocks/>
        </xdr:cNvSpPr>
      </xdr:nvSpPr>
      <xdr:spPr>
        <a:xfrm>
          <a:off x="3886200" y="2995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1002" name="Line 1002"/>
        <xdr:cNvSpPr>
          <a:spLocks/>
        </xdr:cNvSpPr>
      </xdr:nvSpPr>
      <xdr:spPr>
        <a:xfrm>
          <a:off x="3886200" y="2995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1003" name="Line 1003"/>
        <xdr:cNvSpPr>
          <a:spLocks/>
        </xdr:cNvSpPr>
      </xdr:nvSpPr>
      <xdr:spPr>
        <a:xfrm>
          <a:off x="3886200" y="2995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004" name="Line 1004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005" name="Line 1005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006" name="Line 1006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007" name="Line 1007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008" name="Line 1008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009" name="Line 1009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010" name="Line 1010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011" name="Line 1011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012" name="Line 1012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013" name="Line 1013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014" name="Line 1014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015" name="Line 1015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016" name="Line 1016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017" name="Line 1017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018" name="Line 1018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019" name="Line 1019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020" name="Line 1020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021" name="Line 1021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022" name="Line 1022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023" name="Line 1023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024" name="Line 0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025" name="Line 1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026" name="Line 2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027" name="Line 3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161925</xdr:rowOff>
    </xdr:from>
    <xdr:to>
      <xdr:col>4</xdr:col>
      <xdr:colOff>0</xdr:colOff>
      <xdr:row>16</xdr:row>
      <xdr:rowOff>161925</xdr:rowOff>
    </xdr:to>
    <xdr:sp>
      <xdr:nvSpPr>
        <xdr:cNvPr id="1028" name="Line 4"/>
        <xdr:cNvSpPr>
          <a:spLocks/>
        </xdr:cNvSpPr>
      </xdr:nvSpPr>
      <xdr:spPr>
        <a:xfrm>
          <a:off x="3886200" y="3990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266700</xdr:rowOff>
    </xdr:from>
    <xdr:to>
      <xdr:col>4</xdr:col>
      <xdr:colOff>0</xdr:colOff>
      <xdr:row>17</xdr:row>
      <xdr:rowOff>266700</xdr:rowOff>
    </xdr:to>
    <xdr:sp>
      <xdr:nvSpPr>
        <xdr:cNvPr id="1029" name="Line 5"/>
        <xdr:cNvSpPr>
          <a:spLocks/>
        </xdr:cNvSpPr>
      </xdr:nvSpPr>
      <xdr:spPr>
        <a:xfrm>
          <a:off x="3886200" y="425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266700</xdr:rowOff>
    </xdr:from>
    <xdr:to>
      <xdr:col>4</xdr:col>
      <xdr:colOff>0</xdr:colOff>
      <xdr:row>17</xdr:row>
      <xdr:rowOff>266700</xdr:rowOff>
    </xdr:to>
    <xdr:sp>
      <xdr:nvSpPr>
        <xdr:cNvPr id="1030" name="Line 6"/>
        <xdr:cNvSpPr>
          <a:spLocks/>
        </xdr:cNvSpPr>
      </xdr:nvSpPr>
      <xdr:spPr>
        <a:xfrm>
          <a:off x="3886200" y="425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1031" name="Line 7"/>
        <xdr:cNvSpPr>
          <a:spLocks/>
        </xdr:cNvSpPr>
      </xdr:nvSpPr>
      <xdr:spPr>
        <a:xfrm>
          <a:off x="3886200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1032" name="Line 8"/>
        <xdr:cNvSpPr>
          <a:spLocks/>
        </xdr:cNvSpPr>
      </xdr:nvSpPr>
      <xdr:spPr>
        <a:xfrm>
          <a:off x="3886200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190500</xdr:rowOff>
    </xdr:from>
    <xdr:to>
      <xdr:col>4</xdr:col>
      <xdr:colOff>0</xdr:colOff>
      <xdr:row>32</xdr:row>
      <xdr:rowOff>190500</xdr:rowOff>
    </xdr:to>
    <xdr:sp>
      <xdr:nvSpPr>
        <xdr:cNvPr id="1033" name="Line 9"/>
        <xdr:cNvSpPr>
          <a:spLocks/>
        </xdr:cNvSpPr>
      </xdr:nvSpPr>
      <xdr:spPr>
        <a:xfrm>
          <a:off x="3886200" y="745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228600</xdr:rowOff>
    </xdr:from>
    <xdr:to>
      <xdr:col>4</xdr:col>
      <xdr:colOff>0</xdr:colOff>
      <xdr:row>33</xdr:row>
      <xdr:rowOff>228600</xdr:rowOff>
    </xdr:to>
    <xdr:sp>
      <xdr:nvSpPr>
        <xdr:cNvPr id="1034" name="Line 10"/>
        <xdr:cNvSpPr>
          <a:spLocks/>
        </xdr:cNvSpPr>
      </xdr:nvSpPr>
      <xdr:spPr>
        <a:xfrm>
          <a:off x="3886200" y="768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228600</xdr:rowOff>
    </xdr:from>
    <xdr:to>
      <xdr:col>4</xdr:col>
      <xdr:colOff>0</xdr:colOff>
      <xdr:row>33</xdr:row>
      <xdr:rowOff>228600</xdr:rowOff>
    </xdr:to>
    <xdr:sp>
      <xdr:nvSpPr>
        <xdr:cNvPr id="1035" name="Line 11"/>
        <xdr:cNvSpPr>
          <a:spLocks/>
        </xdr:cNvSpPr>
      </xdr:nvSpPr>
      <xdr:spPr>
        <a:xfrm>
          <a:off x="3886200" y="768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1036" name="Line 12"/>
        <xdr:cNvSpPr>
          <a:spLocks/>
        </xdr:cNvSpPr>
      </xdr:nvSpPr>
      <xdr:spPr>
        <a:xfrm>
          <a:off x="3886200" y="908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1037" name="Line 13"/>
        <xdr:cNvSpPr>
          <a:spLocks/>
        </xdr:cNvSpPr>
      </xdr:nvSpPr>
      <xdr:spPr>
        <a:xfrm>
          <a:off x="3886200" y="908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1038" name="Line 14"/>
        <xdr:cNvSpPr>
          <a:spLocks/>
        </xdr:cNvSpPr>
      </xdr:nvSpPr>
      <xdr:spPr>
        <a:xfrm>
          <a:off x="3886200" y="1002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1039" name="Line 15"/>
        <xdr:cNvSpPr>
          <a:spLocks/>
        </xdr:cNvSpPr>
      </xdr:nvSpPr>
      <xdr:spPr>
        <a:xfrm>
          <a:off x="3886200" y="1002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57</xdr:row>
      <xdr:rowOff>161925</xdr:rowOff>
    </xdr:from>
    <xdr:to>
      <xdr:col>4</xdr:col>
      <xdr:colOff>0</xdr:colOff>
      <xdr:row>57</xdr:row>
      <xdr:rowOff>161925</xdr:rowOff>
    </xdr:to>
    <xdr:sp>
      <xdr:nvSpPr>
        <xdr:cNvPr id="1040" name="Line 16"/>
        <xdr:cNvSpPr>
          <a:spLocks/>
        </xdr:cNvSpPr>
      </xdr:nvSpPr>
      <xdr:spPr>
        <a:xfrm>
          <a:off x="3886200" y="1371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161925</xdr:rowOff>
    </xdr:from>
    <xdr:to>
      <xdr:col>4</xdr:col>
      <xdr:colOff>0</xdr:colOff>
      <xdr:row>58</xdr:row>
      <xdr:rowOff>161925</xdr:rowOff>
    </xdr:to>
    <xdr:sp>
      <xdr:nvSpPr>
        <xdr:cNvPr id="1041" name="Line 17"/>
        <xdr:cNvSpPr>
          <a:spLocks/>
        </xdr:cNvSpPr>
      </xdr:nvSpPr>
      <xdr:spPr>
        <a:xfrm>
          <a:off x="3886200" y="1387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161925</xdr:rowOff>
    </xdr:from>
    <xdr:to>
      <xdr:col>4</xdr:col>
      <xdr:colOff>0</xdr:colOff>
      <xdr:row>58</xdr:row>
      <xdr:rowOff>161925</xdr:rowOff>
    </xdr:to>
    <xdr:sp>
      <xdr:nvSpPr>
        <xdr:cNvPr id="1042" name="Line 18"/>
        <xdr:cNvSpPr>
          <a:spLocks/>
        </xdr:cNvSpPr>
      </xdr:nvSpPr>
      <xdr:spPr>
        <a:xfrm>
          <a:off x="3886200" y="1387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4</xdr:col>
      <xdr:colOff>0</xdr:colOff>
      <xdr:row>60</xdr:row>
      <xdr:rowOff>0</xdr:rowOff>
    </xdr:to>
    <xdr:sp>
      <xdr:nvSpPr>
        <xdr:cNvPr id="1043" name="Line 19"/>
        <xdr:cNvSpPr>
          <a:spLocks/>
        </xdr:cNvSpPr>
      </xdr:nvSpPr>
      <xdr:spPr>
        <a:xfrm>
          <a:off x="38862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4</xdr:col>
      <xdr:colOff>0</xdr:colOff>
      <xdr:row>60</xdr:row>
      <xdr:rowOff>0</xdr:rowOff>
    </xdr:to>
    <xdr:sp>
      <xdr:nvSpPr>
        <xdr:cNvPr id="1044" name="Line 20"/>
        <xdr:cNvSpPr>
          <a:spLocks/>
        </xdr:cNvSpPr>
      </xdr:nvSpPr>
      <xdr:spPr>
        <a:xfrm>
          <a:off x="38862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333375</xdr:rowOff>
    </xdr:from>
    <xdr:to>
      <xdr:col>4</xdr:col>
      <xdr:colOff>0</xdr:colOff>
      <xdr:row>68</xdr:row>
      <xdr:rowOff>333375</xdr:rowOff>
    </xdr:to>
    <xdr:sp>
      <xdr:nvSpPr>
        <xdr:cNvPr id="1045" name="Line 21"/>
        <xdr:cNvSpPr>
          <a:spLocks/>
        </xdr:cNvSpPr>
      </xdr:nvSpPr>
      <xdr:spPr>
        <a:xfrm>
          <a:off x="3886200" y="1633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333375</xdr:rowOff>
    </xdr:from>
    <xdr:to>
      <xdr:col>4</xdr:col>
      <xdr:colOff>0</xdr:colOff>
      <xdr:row>68</xdr:row>
      <xdr:rowOff>333375</xdr:rowOff>
    </xdr:to>
    <xdr:sp>
      <xdr:nvSpPr>
        <xdr:cNvPr id="1046" name="Line 22"/>
        <xdr:cNvSpPr>
          <a:spLocks/>
        </xdr:cNvSpPr>
      </xdr:nvSpPr>
      <xdr:spPr>
        <a:xfrm>
          <a:off x="3886200" y="1633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228600</xdr:rowOff>
    </xdr:from>
    <xdr:to>
      <xdr:col>4</xdr:col>
      <xdr:colOff>0</xdr:colOff>
      <xdr:row>79</xdr:row>
      <xdr:rowOff>228600</xdr:rowOff>
    </xdr:to>
    <xdr:sp>
      <xdr:nvSpPr>
        <xdr:cNvPr id="1047" name="Line 23"/>
        <xdr:cNvSpPr>
          <a:spLocks/>
        </xdr:cNvSpPr>
      </xdr:nvSpPr>
      <xdr:spPr>
        <a:xfrm>
          <a:off x="3886200" y="1896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>
      <xdr:nvSpPr>
        <xdr:cNvPr id="1048" name="Line 24"/>
        <xdr:cNvSpPr>
          <a:spLocks/>
        </xdr:cNvSpPr>
      </xdr:nvSpPr>
      <xdr:spPr>
        <a:xfrm>
          <a:off x="3886200" y="1908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>
      <xdr:nvSpPr>
        <xdr:cNvPr id="1049" name="Line 25"/>
        <xdr:cNvSpPr>
          <a:spLocks/>
        </xdr:cNvSpPr>
      </xdr:nvSpPr>
      <xdr:spPr>
        <a:xfrm>
          <a:off x="3886200" y="1908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050" name="Line 26"/>
        <xdr:cNvSpPr>
          <a:spLocks/>
        </xdr:cNvSpPr>
      </xdr:nvSpPr>
      <xdr:spPr>
        <a:xfrm>
          <a:off x="3886200" y="1944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051" name="Line 27"/>
        <xdr:cNvSpPr>
          <a:spLocks/>
        </xdr:cNvSpPr>
      </xdr:nvSpPr>
      <xdr:spPr>
        <a:xfrm>
          <a:off x="3886200" y="1944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052" name="Line 28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053" name="Line 29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054" name="Line 30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055" name="Line 31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056" name="Line 32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057" name="Line 33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058" name="Line 34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059" name="Line 35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060" name="Line 36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061" name="Line 37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062" name="Line 38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063" name="Line 39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064" name="Line 40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065" name="Line 41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066" name="Line 42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067" name="Line 43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068" name="Line 44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069" name="Line 45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070" name="Line 46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071" name="Line 47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072" name="Line 48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073" name="Line 49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074" name="Line 50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075" name="Line 51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076" name="Line 52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077" name="Line 53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078" name="Line 54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079" name="Line 55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080" name="Line 56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081" name="Line 57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082" name="Line 58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083" name="Line 59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084" name="Line 60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085" name="Line 61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125</xdr:row>
      <xdr:rowOff>152400</xdr:rowOff>
    </xdr:from>
    <xdr:to>
      <xdr:col>4</xdr:col>
      <xdr:colOff>0</xdr:colOff>
      <xdr:row>125</xdr:row>
      <xdr:rowOff>152400</xdr:rowOff>
    </xdr:to>
    <xdr:sp>
      <xdr:nvSpPr>
        <xdr:cNvPr id="1086" name="Line 62"/>
        <xdr:cNvSpPr>
          <a:spLocks/>
        </xdr:cNvSpPr>
      </xdr:nvSpPr>
      <xdr:spPr>
        <a:xfrm>
          <a:off x="3886200" y="2863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125</xdr:row>
      <xdr:rowOff>152400</xdr:rowOff>
    </xdr:from>
    <xdr:to>
      <xdr:col>4</xdr:col>
      <xdr:colOff>0</xdr:colOff>
      <xdr:row>125</xdr:row>
      <xdr:rowOff>152400</xdr:rowOff>
    </xdr:to>
    <xdr:sp>
      <xdr:nvSpPr>
        <xdr:cNvPr id="1087" name="Line 63"/>
        <xdr:cNvSpPr>
          <a:spLocks/>
        </xdr:cNvSpPr>
      </xdr:nvSpPr>
      <xdr:spPr>
        <a:xfrm>
          <a:off x="3886200" y="2863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126</xdr:row>
      <xdr:rowOff>0</xdr:rowOff>
    </xdr:from>
    <xdr:to>
      <xdr:col>4</xdr:col>
      <xdr:colOff>0</xdr:colOff>
      <xdr:row>126</xdr:row>
      <xdr:rowOff>0</xdr:rowOff>
    </xdr:to>
    <xdr:sp>
      <xdr:nvSpPr>
        <xdr:cNvPr id="1088" name="Line 64"/>
        <xdr:cNvSpPr>
          <a:spLocks/>
        </xdr:cNvSpPr>
      </xdr:nvSpPr>
      <xdr:spPr>
        <a:xfrm>
          <a:off x="3886200" y="2904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126</xdr:row>
      <xdr:rowOff>0</xdr:rowOff>
    </xdr:from>
    <xdr:to>
      <xdr:col>4</xdr:col>
      <xdr:colOff>0</xdr:colOff>
      <xdr:row>126</xdr:row>
      <xdr:rowOff>0</xdr:rowOff>
    </xdr:to>
    <xdr:sp>
      <xdr:nvSpPr>
        <xdr:cNvPr id="1089" name="Line 65"/>
        <xdr:cNvSpPr>
          <a:spLocks/>
        </xdr:cNvSpPr>
      </xdr:nvSpPr>
      <xdr:spPr>
        <a:xfrm>
          <a:off x="3886200" y="2904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130</xdr:row>
      <xdr:rowOff>152400</xdr:rowOff>
    </xdr:from>
    <xdr:to>
      <xdr:col>4</xdr:col>
      <xdr:colOff>0</xdr:colOff>
      <xdr:row>130</xdr:row>
      <xdr:rowOff>152400</xdr:rowOff>
    </xdr:to>
    <xdr:sp>
      <xdr:nvSpPr>
        <xdr:cNvPr id="1090" name="Line 66"/>
        <xdr:cNvSpPr>
          <a:spLocks/>
        </xdr:cNvSpPr>
      </xdr:nvSpPr>
      <xdr:spPr>
        <a:xfrm>
          <a:off x="3886200" y="3029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130</xdr:row>
      <xdr:rowOff>152400</xdr:rowOff>
    </xdr:from>
    <xdr:to>
      <xdr:col>4</xdr:col>
      <xdr:colOff>0</xdr:colOff>
      <xdr:row>130</xdr:row>
      <xdr:rowOff>152400</xdr:rowOff>
    </xdr:to>
    <xdr:sp>
      <xdr:nvSpPr>
        <xdr:cNvPr id="1091" name="Line 67"/>
        <xdr:cNvSpPr>
          <a:spLocks/>
        </xdr:cNvSpPr>
      </xdr:nvSpPr>
      <xdr:spPr>
        <a:xfrm>
          <a:off x="3886200" y="3029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092" name="Line 68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093" name="Line 69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094" name="Line 70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095" name="Line 71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123825</xdr:rowOff>
    </xdr:from>
    <xdr:to>
      <xdr:col>4</xdr:col>
      <xdr:colOff>0</xdr:colOff>
      <xdr:row>10</xdr:row>
      <xdr:rowOff>123825</xdr:rowOff>
    </xdr:to>
    <xdr:sp>
      <xdr:nvSpPr>
        <xdr:cNvPr id="1096" name="Line 72"/>
        <xdr:cNvSpPr>
          <a:spLocks/>
        </xdr:cNvSpPr>
      </xdr:nvSpPr>
      <xdr:spPr>
        <a:xfrm>
          <a:off x="3886200" y="215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097" name="Line 73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098" name="Line 74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099" name="Line 75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00" name="Line 76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01" name="Line 77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02" name="Line 78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03" name="Line 79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04" name="Line 80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05" name="Line 81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06" name="Line 82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107" name="Line 83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108" name="Line 84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109" name="Line 85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110" name="Line 86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111" name="Line 87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112" name="Line 88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13" name="Line 89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114" name="Line 90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115" name="Line 91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116" name="Line 92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117" name="Line 93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118" name="Line 94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119" name="Line 95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142875</xdr:rowOff>
    </xdr:from>
    <xdr:to>
      <xdr:col>4</xdr:col>
      <xdr:colOff>0</xdr:colOff>
      <xdr:row>121</xdr:row>
      <xdr:rowOff>142875</xdr:rowOff>
    </xdr:to>
    <xdr:sp>
      <xdr:nvSpPr>
        <xdr:cNvPr id="1120" name="Line 96"/>
        <xdr:cNvSpPr>
          <a:spLocks/>
        </xdr:cNvSpPr>
      </xdr:nvSpPr>
      <xdr:spPr>
        <a:xfrm>
          <a:off x="3886200" y="2842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121" name="Line 97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122" name="Line 98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123" name="Line 99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124" name="Line 100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125" name="Line 101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1126" name="Line 102"/>
        <xdr:cNvSpPr>
          <a:spLocks/>
        </xdr:cNvSpPr>
      </xdr:nvSpPr>
      <xdr:spPr>
        <a:xfrm>
          <a:off x="3886200" y="2995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1127" name="Line 103"/>
        <xdr:cNvSpPr>
          <a:spLocks/>
        </xdr:cNvSpPr>
      </xdr:nvSpPr>
      <xdr:spPr>
        <a:xfrm>
          <a:off x="3886200" y="2995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1128" name="Line 104"/>
        <xdr:cNvSpPr>
          <a:spLocks/>
        </xdr:cNvSpPr>
      </xdr:nvSpPr>
      <xdr:spPr>
        <a:xfrm>
          <a:off x="3886200" y="2995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129" name="Line 105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130" name="Line 106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131" name="Line 107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132" name="Line 108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133" name="Line 109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134" name="Line 110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135" name="Line 111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136" name="Line 112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137" name="Line 113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138" name="Line 114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139" name="Line 115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140" name="Line 116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141" name="Line 117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142" name="Line 118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143" name="Line 119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144" name="Line 120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145" name="Line 121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146" name="Line 122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147" name="Line 123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148" name="Line 124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149" name="Line 125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150" name="Line 126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151" name="Line 127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152" name="Line 128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153" name="Line 129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154" name="Line 130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155" name="Line 131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156" name="Line 132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157" name="Line 133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158" name="Line 134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59" name="Line 135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60" name="Line 136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61" name="Line 137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62" name="Line 138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63" name="Line 139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64" name="Line 140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165" name="Line 141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166" name="Line 142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167" name="Line 143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168" name="Line 144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169" name="Line 145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170" name="Line 146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171" name="Line 147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172" name="Line 148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173" name="Line 149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174" name="Line 150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175" name="Line 151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176" name="Line 152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177" name="Line 153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1178" name="Line 154"/>
        <xdr:cNvSpPr>
          <a:spLocks/>
        </xdr:cNvSpPr>
      </xdr:nvSpPr>
      <xdr:spPr>
        <a:xfrm>
          <a:off x="3886200" y="2995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1179" name="Line 155"/>
        <xdr:cNvSpPr>
          <a:spLocks/>
        </xdr:cNvSpPr>
      </xdr:nvSpPr>
      <xdr:spPr>
        <a:xfrm>
          <a:off x="3886200" y="2995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1180" name="Line 156"/>
        <xdr:cNvSpPr>
          <a:spLocks/>
        </xdr:cNvSpPr>
      </xdr:nvSpPr>
      <xdr:spPr>
        <a:xfrm>
          <a:off x="3886200" y="2995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181" name="Line 157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182" name="Line 158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183" name="Line 159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184" name="Line 160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185" name="Line 161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186" name="Line 162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187" name="Line 163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188" name="Line 164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189" name="Line 165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190" name="Line 166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191" name="Line 167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192" name="Line 168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193" name="Line 169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194" name="Line 170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195" name="Line 171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196" name="Line 172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197" name="Line 173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198" name="Line 174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199" name="Line 175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200" name="Line 176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201" name="Line 177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202" name="Line 178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203" name="Line 179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204" name="Line 180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161925</xdr:rowOff>
    </xdr:from>
    <xdr:to>
      <xdr:col>4</xdr:col>
      <xdr:colOff>0</xdr:colOff>
      <xdr:row>16</xdr:row>
      <xdr:rowOff>161925</xdr:rowOff>
    </xdr:to>
    <xdr:sp>
      <xdr:nvSpPr>
        <xdr:cNvPr id="1205" name="Line 181"/>
        <xdr:cNvSpPr>
          <a:spLocks/>
        </xdr:cNvSpPr>
      </xdr:nvSpPr>
      <xdr:spPr>
        <a:xfrm>
          <a:off x="3886200" y="3990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266700</xdr:rowOff>
    </xdr:from>
    <xdr:to>
      <xdr:col>4</xdr:col>
      <xdr:colOff>0</xdr:colOff>
      <xdr:row>17</xdr:row>
      <xdr:rowOff>266700</xdr:rowOff>
    </xdr:to>
    <xdr:sp>
      <xdr:nvSpPr>
        <xdr:cNvPr id="1206" name="Line 182"/>
        <xdr:cNvSpPr>
          <a:spLocks/>
        </xdr:cNvSpPr>
      </xdr:nvSpPr>
      <xdr:spPr>
        <a:xfrm>
          <a:off x="3886200" y="425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266700</xdr:rowOff>
    </xdr:from>
    <xdr:to>
      <xdr:col>4</xdr:col>
      <xdr:colOff>0</xdr:colOff>
      <xdr:row>17</xdr:row>
      <xdr:rowOff>266700</xdr:rowOff>
    </xdr:to>
    <xdr:sp>
      <xdr:nvSpPr>
        <xdr:cNvPr id="1207" name="Line 183"/>
        <xdr:cNvSpPr>
          <a:spLocks/>
        </xdr:cNvSpPr>
      </xdr:nvSpPr>
      <xdr:spPr>
        <a:xfrm>
          <a:off x="3886200" y="425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1208" name="Line 184"/>
        <xdr:cNvSpPr>
          <a:spLocks/>
        </xdr:cNvSpPr>
      </xdr:nvSpPr>
      <xdr:spPr>
        <a:xfrm>
          <a:off x="3886200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1209" name="Line 185"/>
        <xdr:cNvSpPr>
          <a:spLocks/>
        </xdr:cNvSpPr>
      </xdr:nvSpPr>
      <xdr:spPr>
        <a:xfrm>
          <a:off x="3886200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190500</xdr:rowOff>
    </xdr:from>
    <xdr:to>
      <xdr:col>4</xdr:col>
      <xdr:colOff>0</xdr:colOff>
      <xdr:row>32</xdr:row>
      <xdr:rowOff>190500</xdr:rowOff>
    </xdr:to>
    <xdr:sp>
      <xdr:nvSpPr>
        <xdr:cNvPr id="1210" name="Line 186"/>
        <xdr:cNvSpPr>
          <a:spLocks/>
        </xdr:cNvSpPr>
      </xdr:nvSpPr>
      <xdr:spPr>
        <a:xfrm>
          <a:off x="3886200" y="745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228600</xdr:rowOff>
    </xdr:from>
    <xdr:to>
      <xdr:col>4</xdr:col>
      <xdr:colOff>0</xdr:colOff>
      <xdr:row>33</xdr:row>
      <xdr:rowOff>228600</xdr:rowOff>
    </xdr:to>
    <xdr:sp>
      <xdr:nvSpPr>
        <xdr:cNvPr id="1211" name="Line 187"/>
        <xdr:cNvSpPr>
          <a:spLocks/>
        </xdr:cNvSpPr>
      </xdr:nvSpPr>
      <xdr:spPr>
        <a:xfrm>
          <a:off x="3886200" y="768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228600</xdr:rowOff>
    </xdr:from>
    <xdr:to>
      <xdr:col>4</xdr:col>
      <xdr:colOff>0</xdr:colOff>
      <xdr:row>33</xdr:row>
      <xdr:rowOff>228600</xdr:rowOff>
    </xdr:to>
    <xdr:sp>
      <xdr:nvSpPr>
        <xdr:cNvPr id="1212" name="Line 188"/>
        <xdr:cNvSpPr>
          <a:spLocks/>
        </xdr:cNvSpPr>
      </xdr:nvSpPr>
      <xdr:spPr>
        <a:xfrm>
          <a:off x="3886200" y="768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1213" name="Line 189"/>
        <xdr:cNvSpPr>
          <a:spLocks/>
        </xdr:cNvSpPr>
      </xdr:nvSpPr>
      <xdr:spPr>
        <a:xfrm>
          <a:off x="3886200" y="908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1214" name="Line 190"/>
        <xdr:cNvSpPr>
          <a:spLocks/>
        </xdr:cNvSpPr>
      </xdr:nvSpPr>
      <xdr:spPr>
        <a:xfrm>
          <a:off x="3886200" y="908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1215" name="Line 191"/>
        <xdr:cNvSpPr>
          <a:spLocks/>
        </xdr:cNvSpPr>
      </xdr:nvSpPr>
      <xdr:spPr>
        <a:xfrm>
          <a:off x="3886200" y="1002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1216" name="Line 192"/>
        <xdr:cNvSpPr>
          <a:spLocks/>
        </xdr:cNvSpPr>
      </xdr:nvSpPr>
      <xdr:spPr>
        <a:xfrm>
          <a:off x="3886200" y="1002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57</xdr:row>
      <xdr:rowOff>161925</xdr:rowOff>
    </xdr:from>
    <xdr:to>
      <xdr:col>4</xdr:col>
      <xdr:colOff>0</xdr:colOff>
      <xdr:row>57</xdr:row>
      <xdr:rowOff>161925</xdr:rowOff>
    </xdr:to>
    <xdr:sp>
      <xdr:nvSpPr>
        <xdr:cNvPr id="1217" name="Line 193"/>
        <xdr:cNvSpPr>
          <a:spLocks/>
        </xdr:cNvSpPr>
      </xdr:nvSpPr>
      <xdr:spPr>
        <a:xfrm>
          <a:off x="3886200" y="1371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161925</xdr:rowOff>
    </xdr:from>
    <xdr:to>
      <xdr:col>4</xdr:col>
      <xdr:colOff>0</xdr:colOff>
      <xdr:row>58</xdr:row>
      <xdr:rowOff>161925</xdr:rowOff>
    </xdr:to>
    <xdr:sp>
      <xdr:nvSpPr>
        <xdr:cNvPr id="1218" name="Line 194"/>
        <xdr:cNvSpPr>
          <a:spLocks/>
        </xdr:cNvSpPr>
      </xdr:nvSpPr>
      <xdr:spPr>
        <a:xfrm>
          <a:off x="3886200" y="1387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161925</xdr:rowOff>
    </xdr:from>
    <xdr:to>
      <xdr:col>4</xdr:col>
      <xdr:colOff>0</xdr:colOff>
      <xdr:row>58</xdr:row>
      <xdr:rowOff>161925</xdr:rowOff>
    </xdr:to>
    <xdr:sp>
      <xdr:nvSpPr>
        <xdr:cNvPr id="1219" name="Line 195"/>
        <xdr:cNvSpPr>
          <a:spLocks/>
        </xdr:cNvSpPr>
      </xdr:nvSpPr>
      <xdr:spPr>
        <a:xfrm>
          <a:off x="3886200" y="1387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4</xdr:col>
      <xdr:colOff>0</xdr:colOff>
      <xdr:row>60</xdr:row>
      <xdr:rowOff>0</xdr:rowOff>
    </xdr:to>
    <xdr:sp>
      <xdr:nvSpPr>
        <xdr:cNvPr id="1220" name="Line 196"/>
        <xdr:cNvSpPr>
          <a:spLocks/>
        </xdr:cNvSpPr>
      </xdr:nvSpPr>
      <xdr:spPr>
        <a:xfrm>
          <a:off x="38862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4</xdr:col>
      <xdr:colOff>0</xdr:colOff>
      <xdr:row>60</xdr:row>
      <xdr:rowOff>0</xdr:rowOff>
    </xdr:to>
    <xdr:sp>
      <xdr:nvSpPr>
        <xdr:cNvPr id="1221" name="Line 197"/>
        <xdr:cNvSpPr>
          <a:spLocks/>
        </xdr:cNvSpPr>
      </xdr:nvSpPr>
      <xdr:spPr>
        <a:xfrm>
          <a:off x="38862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333375</xdr:rowOff>
    </xdr:from>
    <xdr:to>
      <xdr:col>4</xdr:col>
      <xdr:colOff>0</xdr:colOff>
      <xdr:row>68</xdr:row>
      <xdr:rowOff>333375</xdr:rowOff>
    </xdr:to>
    <xdr:sp>
      <xdr:nvSpPr>
        <xdr:cNvPr id="1222" name="Line 198"/>
        <xdr:cNvSpPr>
          <a:spLocks/>
        </xdr:cNvSpPr>
      </xdr:nvSpPr>
      <xdr:spPr>
        <a:xfrm>
          <a:off x="3886200" y="1633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333375</xdr:rowOff>
    </xdr:from>
    <xdr:to>
      <xdr:col>4</xdr:col>
      <xdr:colOff>0</xdr:colOff>
      <xdr:row>68</xdr:row>
      <xdr:rowOff>333375</xdr:rowOff>
    </xdr:to>
    <xdr:sp>
      <xdr:nvSpPr>
        <xdr:cNvPr id="1223" name="Line 199"/>
        <xdr:cNvSpPr>
          <a:spLocks/>
        </xdr:cNvSpPr>
      </xdr:nvSpPr>
      <xdr:spPr>
        <a:xfrm>
          <a:off x="3886200" y="1633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228600</xdr:rowOff>
    </xdr:from>
    <xdr:to>
      <xdr:col>4</xdr:col>
      <xdr:colOff>0</xdr:colOff>
      <xdr:row>79</xdr:row>
      <xdr:rowOff>228600</xdr:rowOff>
    </xdr:to>
    <xdr:sp>
      <xdr:nvSpPr>
        <xdr:cNvPr id="1224" name="Line 200"/>
        <xdr:cNvSpPr>
          <a:spLocks/>
        </xdr:cNvSpPr>
      </xdr:nvSpPr>
      <xdr:spPr>
        <a:xfrm>
          <a:off x="3886200" y="1896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>
      <xdr:nvSpPr>
        <xdr:cNvPr id="1225" name="Line 201"/>
        <xdr:cNvSpPr>
          <a:spLocks/>
        </xdr:cNvSpPr>
      </xdr:nvSpPr>
      <xdr:spPr>
        <a:xfrm>
          <a:off x="3886200" y="1908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>
      <xdr:nvSpPr>
        <xdr:cNvPr id="1226" name="Line 202"/>
        <xdr:cNvSpPr>
          <a:spLocks/>
        </xdr:cNvSpPr>
      </xdr:nvSpPr>
      <xdr:spPr>
        <a:xfrm>
          <a:off x="3886200" y="1908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227" name="Line 203"/>
        <xdr:cNvSpPr>
          <a:spLocks/>
        </xdr:cNvSpPr>
      </xdr:nvSpPr>
      <xdr:spPr>
        <a:xfrm>
          <a:off x="3886200" y="1944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228" name="Line 204"/>
        <xdr:cNvSpPr>
          <a:spLocks/>
        </xdr:cNvSpPr>
      </xdr:nvSpPr>
      <xdr:spPr>
        <a:xfrm>
          <a:off x="3886200" y="1944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229" name="Line 205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230" name="Line 206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231" name="Line 207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232" name="Line 208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233" name="Line 209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234" name="Line 210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235" name="Line 211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236" name="Line 212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237" name="Line 213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238" name="Line 214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239" name="Line 215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240" name="Line 216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241" name="Line 217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242" name="Line 218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243" name="Line 219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244" name="Line 220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245" name="Line 221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246" name="Line 222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247" name="Line 223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248" name="Line 224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249" name="Line 225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250" name="Line 226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251" name="Line 227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252" name="Line 228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253" name="Line 229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254" name="Line 230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255" name="Line 231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256" name="Line 232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257" name="Line 233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258" name="Line 234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259" name="Line 235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260" name="Line 236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261" name="Line 237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262" name="Line 238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125</xdr:row>
      <xdr:rowOff>152400</xdr:rowOff>
    </xdr:from>
    <xdr:to>
      <xdr:col>4</xdr:col>
      <xdr:colOff>0</xdr:colOff>
      <xdr:row>125</xdr:row>
      <xdr:rowOff>152400</xdr:rowOff>
    </xdr:to>
    <xdr:sp>
      <xdr:nvSpPr>
        <xdr:cNvPr id="1263" name="Line 239"/>
        <xdr:cNvSpPr>
          <a:spLocks/>
        </xdr:cNvSpPr>
      </xdr:nvSpPr>
      <xdr:spPr>
        <a:xfrm>
          <a:off x="3886200" y="2863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125</xdr:row>
      <xdr:rowOff>152400</xdr:rowOff>
    </xdr:from>
    <xdr:to>
      <xdr:col>4</xdr:col>
      <xdr:colOff>0</xdr:colOff>
      <xdr:row>125</xdr:row>
      <xdr:rowOff>152400</xdr:rowOff>
    </xdr:to>
    <xdr:sp>
      <xdr:nvSpPr>
        <xdr:cNvPr id="1264" name="Line 240"/>
        <xdr:cNvSpPr>
          <a:spLocks/>
        </xdr:cNvSpPr>
      </xdr:nvSpPr>
      <xdr:spPr>
        <a:xfrm>
          <a:off x="3886200" y="2863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126</xdr:row>
      <xdr:rowOff>0</xdr:rowOff>
    </xdr:from>
    <xdr:to>
      <xdr:col>4</xdr:col>
      <xdr:colOff>0</xdr:colOff>
      <xdr:row>126</xdr:row>
      <xdr:rowOff>0</xdr:rowOff>
    </xdr:to>
    <xdr:sp>
      <xdr:nvSpPr>
        <xdr:cNvPr id="1265" name="Line 241"/>
        <xdr:cNvSpPr>
          <a:spLocks/>
        </xdr:cNvSpPr>
      </xdr:nvSpPr>
      <xdr:spPr>
        <a:xfrm>
          <a:off x="3886200" y="2904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126</xdr:row>
      <xdr:rowOff>0</xdr:rowOff>
    </xdr:from>
    <xdr:to>
      <xdr:col>4</xdr:col>
      <xdr:colOff>0</xdr:colOff>
      <xdr:row>126</xdr:row>
      <xdr:rowOff>0</xdr:rowOff>
    </xdr:to>
    <xdr:sp>
      <xdr:nvSpPr>
        <xdr:cNvPr id="1266" name="Line 242"/>
        <xdr:cNvSpPr>
          <a:spLocks/>
        </xdr:cNvSpPr>
      </xdr:nvSpPr>
      <xdr:spPr>
        <a:xfrm>
          <a:off x="3886200" y="2904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130</xdr:row>
      <xdr:rowOff>152400</xdr:rowOff>
    </xdr:from>
    <xdr:to>
      <xdr:col>4</xdr:col>
      <xdr:colOff>0</xdr:colOff>
      <xdr:row>130</xdr:row>
      <xdr:rowOff>152400</xdr:rowOff>
    </xdr:to>
    <xdr:sp>
      <xdr:nvSpPr>
        <xdr:cNvPr id="1267" name="Line 243"/>
        <xdr:cNvSpPr>
          <a:spLocks/>
        </xdr:cNvSpPr>
      </xdr:nvSpPr>
      <xdr:spPr>
        <a:xfrm>
          <a:off x="3886200" y="3029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130</xdr:row>
      <xdr:rowOff>152400</xdr:rowOff>
    </xdr:from>
    <xdr:to>
      <xdr:col>4</xdr:col>
      <xdr:colOff>0</xdr:colOff>
      <xdr:row>130</xdr:row>
      <xdr:rowOff>152400</xdr:rowOff>
    </xdr:to>
    <xdr:sp>
      <xdr:nvSpPr>
        <xdr:cNvPr id="1268" name="Line 244"/>
        <xdr:cNvSpPr>
          <a:spLocks/>
        </xdr:cNvSpPr>
      </xdr:nvSpPr>
      <xdr:spPr>
        <a:xfrm>
          <a:off x="3886200" y="3029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269" name="Line 245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270" name="Line 246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271" name="Line 247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272" name="Line 248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123825</xdr:rowOff>
    </xdr:from>
    <xdr:to>
      <xdr:col>4</xdr:col>
      <xdr:colOff>0</xdr:colOff>
      <xdr:row>10</xdr:row>
      <xdr:rowOff>123825</xdr:rowOff>
    </xdr:to>
    <xdr:sp>
      <xdr:nvSpPr>
        <xdr:cNvPr id="1273" name="Line 249"/>
        <xdr:cNvSpPr>
          <a:spLocks/>
        </xdr:cNvSpPr>
      </xdr:nvSpPr>
      <xdr:spPr>
        <a:xfrm>
          <a:off x="3886200" y="215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274" name="Line 250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275" name="Line 251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276" name="Line 252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277" name="Line 253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278" name="Line 254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279" name="Line 255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280" name="Line 256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281" name="Line 257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282" name="Line 258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283" name="Line 259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284" name="Line 260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285" name="Line 261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286" name="Line 262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287" name="Line 263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288" name="Line 264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289" name="Line 265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290" name="Line 266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291" name="Line 267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292" name="Line 268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293" name="Line 269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294" name="Line 270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295" name="Line 271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296" name="Line 272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142875</xdr:rowOff>
    </xdr:from>
    <xdr:to>
      <xdr:col>4</xdr:col>
      <xdr:colOff>0</xdr:colOff>
      <xdr:row>121</xdr:row>
      <xdr:rowOff>142875</xdr:rowOff>
    </xdr:to>
    <xdr:sp>
      <xdr:nvSpPr>
        <xdr:cNvPr id="1297" name="Line 273"/>
        <xdr:cNvSpPr>
          <a:spLocks/>
        </xdr:cNvSpPr>
      </xdr:nvSpPr>
      <xdr:spPr>
        <a:xfrm>
          <a:off x="3886200" y="2842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298" name="Line 274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299" name="Line 275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300" name="Line 276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301" name="Line 277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302" name="Line 278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1303" name="Line 279"/>
        <xdr:cNvSpPr>
          <a:spLocks/>
        </xdr:cNvSpPr>
      </xdr:nvSpPr>
      <xdr:spPr>
        <a:xfrm>
          <a:off x="3886200" y="2995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1304" name="Line 280"/>
        <xdr:cNvSpPr>
          <a:spLocks/>
        </xdr:cNvSpPr>
      </xdr:nvSpPr>
      <xdr:spPr>
        <a:xfrm>
          <a:off x="3886200" y="2995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1305" name="Line 281"/>
        <xdr:cNvSpPr>
          <a:spLocks/>
        </xdr:cNvSpPr>
      </xdr:nvSpPr>
      <xdr:spPr>
        <a:xfrm>
          <a:off x="3886200" y="2995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306" name="Line 282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307" name="Line 283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308" name="Line 284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309" name="Line 285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310" name="Line 286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311" name="Line 287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312" name="Line 288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313" name="Line 289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314" name="Line 290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315" name="Line 291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316" name="Line 292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317" name="Line 293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318" name="Line 294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319" name="Line 295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320" name="Line 296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321" name="Line 297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322" name="Line 298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323" name="Line 299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324" name="Line 300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325" name="Line 301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326" name="Line 302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327" name="Line 303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328" name="Line 304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329" name="Line 305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330" name="Line 306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331" name="Line 307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332" name="Line 308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333" name="Line 309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334" name="Line 310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335" name="Line 311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336" name="Line 312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337" name="Line 313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338" name="Line 314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339" name="Line 315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340" name="Line 316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341" name="Line 317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342" name="Line 318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343" name="Line 319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344" name="Line 320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345" name="Line 321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346" name="Line 322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347" name="Line 323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348" name="Line 324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349" name="Line 325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350" name="Line 326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351" name="Line 327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352" name="Line 328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353" name="Line 329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354" name="Line 330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1355" name="Line 331"/>
        <xdr:cNvSpPr>
          <a:spLocks/>
        </xdr:cNvSpPr>
      </xdr:nvSpPr>
      <xdr:spPr>
        <a:xfrm>
          <a:off x="3886200" y="2995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1356" name="Line 332"/>
        <xdr:cNvSpPr>
          <a:spLocks/>
        </xdr:cNvSpPr>
      </xdr:nvSpPr>
      <xdr:spPr>
        <a:xfrm>
          <a:off x="3886200" y="2995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1357" name="Line 333"/>
        <xdr:cNvSpPr>
          <a:spLocks/>
        </xdr:cNvSpPr>
      </xdr:nvSpPr>
      <xdr:spPr>
        <a:xfrm>
          <a:off x="3886200" y="2995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358" name="Line 334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359" name="Line 335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360" name="Line 336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361" name="Line 337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362" name="Line 338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363" name="Line 339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364" name="Line 340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365" name="Line 341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366" name="Line 342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367" name="Line 343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368" name="Line 344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369" name="Line 345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370" name="Line 346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371" name="Line 347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372" name="Line 348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373" name="Line 349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374" name="Line 350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375" name="Line 351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376" name="Line 352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377" name="Line 353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378" name="Line 354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379" name="Line 355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380" name="Line 356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381" name="Line 357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152</xdr:row>
      <xdr:rowOff>0</xdr:rowOff>
    </xdr:from>
    <xdr:to>
      <xdr:col>1</xdr:col>
      <xdr:colOff>466725</xdr:colOff>
      <xdr:row>152</xdr:row>
      <xdr:rowOff>0</xdr:rowOff>
    </xdr:to>
    <xdr:sp>
      <xdr:nvSpPr>
        <xdr:cNvPr id="1382" name="Line 358"/>
        <xdr:cNvSpPr>
          <a:spLocks/>
        </xdr:cNvSpPr>
      </xdr:nvSpPr>
      <xdr:spPr>
        <a:xfrm>
          <a:off x="733425" y="349377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152</xdr:row>
      <xdr:rowOff>0</xdr:rowOff>
    </xdr:from>
    <xdr:to>
      <xdr:col>1</xdr:col>
      <xdr:colOff>466725</xdr:colOff>
      <xdr:row>152</xdr:row>
      <xdr:rowOff>0</xdr:rowOff>
    </xdr:to>
    <xdr:sp>
      <xdr:nvSpPr>
        <xdr:cNvPr id="1383" name="Line 359"/>
        <xdr:cNvSpPr>
          <a:spLocks/>
        </xdr:cNvSpPr>
      </xdr:nvSpPr>
      <xdr:spPr>
        <a:xfrm>
          <a:off x="733425" y="349377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352425</xdr:colOff>
      <xdr:row>152</xdr:row>
      <xdr:rowOff>0</xdr:rowOff>
    </xdr:from>
    <xdr:to>
      <xdr:col>1</xdr:col>
      <xdr:colOff>457200</xdr:colOff>
      <xdr:row>152</xdr:row>
      <xdr:rowOff>0</xdr:rowOff>
    </xdr:to>
    <xdr:sp>
      <xdr:nvSpPr>
        <xdr:cNvPr id="1384" name="Line 360"/>
        <xdr:cNvSpPr>
          <a:spLocks/>
        </xdr:cNvSpPr>
      </xdr:nvSpPr>
      <xdr:spPr>
        <a:xfrm>
          <a:off x="723900" y="349377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161925</xdr:rowOff>
    </xdr:from>
    <xdr:to>
      <xdr:col>4</xdr:col>
      <xdr:colOff>0</xdr:colOff>
      <xdr:row>16</xdr:row>
      <xdr:rowOff>161925</xdr:rowOff>
    </xdr:to>
    <xdr:sp>
      <xdr:nvSpPr>
        <xdr:cNvPr id="1385" name="Line 361"/>
        <xdr:cNvSpPr>
          <a:spLocks/>
        </xdr:cNvSpPr>
      </xdr:nvSpPr>
      <xdr:spPr>
        <a:xfrm>
          <a:off x="3886200" y="3990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266700</xdr:rowOff>
    </xdr:from>
    <xdr:to>
      <xdr:col>4</xdr:col>
      <xdr:colOff>0</xdr:colOff>
      <xdr:row>17</xdr:row>
      <xdr:rowOff>266700</xdr:rowOff>
    </xdr:to>
    <xdr:sp>
      <xdr:nvSpPr>
        <xdr:cNvPr id="1386" name="Line 362"/>
        <xdr:cNvSpPr>
          <a:spLocks/>
        </xdr:cNvSpPr>
      </xdr:nvSpPr>
      <xdr:spPr>
        <a:xfrm>
          <a:off x="3886200" y="425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266700</xdr:rowOff>
    </xdr:from>
    <xdr:to>
      <xdr:col>4</xdr:col>
      <xdr:colOff>0</xdr:colOff>
      <xdr:row>17</xdr:row>
      <xdr:rowOff>266700</xdr:rowOff>
    </xdr:to>
    <xdr:sp>
      <xdr:nvSpPr>
        <xdr:cNvPr id="1387" name="Line 363"/>
        <xdr:cNvSpPr>
          <a:spLocks/>
        </xdr:cNvSpPr>
      </xdr:nvSpPr>
      <xdr:spPr>
        <a:xfrm>
          <a:off x="3886200" y="425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1388" name="Line 364"/>
        <xdr:cNvSpPr>
          <a:spLocks/>
        </xdr:cNvSpPr>
      </xdr:nvSpPr>
      <xdr:spPr>
        <a:xfrm>
          <a:off x="3886200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1389" name="Line 365"/>
        <xdr:cNvSpPr>
          <a:spLocks/>
        </xdr:cNvSpPr>
      </xdr:nvSpPr>
      <xdr:spPr>
        <a:xfrm>
          <a:off x="3886200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190500</xdr:rowOff>
    </xdr:from>
    <xdr:to>
      <xdr:col>4</xdr:col>
      <xdr:colOff>0</xdr:colOff>
      <xdr:row>32</xdr:row>
      <xdr:rowOff>190500</xdr:rowOff>
    </xdr:to>
    <xdr:sp>
      <xdr:nvSpPr>
        <xdr:cNvPr id="1390" name="Line 366"/>
        <xdr:cNvSpPr>
          <a:spLocks/>
        </xdr:cNvSpPr>
      </xdr:nvSpPr>
      <xdr:spPr>
        <a:xfrm>
          <a:off x="3886200" y="745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228600</xdr:rowOff>
    </xdr:from>
    <xdr:to>
      <xdr:col>4</xdr:col>
      <xdr:colOff>0</xdr:colOff>
      <xdr:row>33</xdr:row>
      <xdr:rowOff>228600</xdr:rowOff>
    </xdr:to>
    <xdr:sp>
      <xdr:nvSpPr>
        <xdr:cNvPr id="1391" name="Line 367"/>
        <xdr:cNvSpPr>
          <a:spLocks/>
        </xdr:cNvSpPr>
      </xdr:nvSpPr>
      <xdr:spPr>
        <a:xfrm>
          <a:off x="3886200" y="768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228600</xdr:rowOff>
    </xdr:from>
    <xdr:to>
      <xdr:col>4</xdr:col>
      <xdr:colOff>0</xdr:colOff>
      <xdr:row>33</xdr:row>
      <xdr:rowOff>228600</xdr:rowOff>
    </xdr:to>
    <xdr:sp>
      <xdr:nvSpPr>
        <xdr:cNvPr id="1392" name="Line 368"/>
        <xdr:cNvSpPr>
          <a:spLocks/>
        </xdr:cNvSpPr>
      </xdr:nvSpPr>
      <xdr:spPr>
        <a:xfrm>
          <a:off x="3886200" y="768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1393" name="Line 369"/>
        <xdr:cNvSpPr>
          <a:spLocks/>
        </xdr:cNvSpPr>
      </xdr:nvSpPr>
      <xdr:spPr>
        <a:xfrm>
          <a:off x="3886200" y="908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1394" name="Line 370"/>
        <xdr:cNvSpPr>
          <a:spLocks/>
        </xdr:cNvSpPr>
      </xdr:nvSpPr>
      <xdr:spPr>
        <a:xfrm>
          <a:off x="3886200" y="908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1395" name="Line 371"/>
        <xdr:cNvSpPr>
          <a:spLocks/>
        </xdr:cNvSpPr>
      </xdr:nvSpPr>
      <xdr:spPr>
        <a:xfrm>
          <a:off x="3886200" y="1002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1396" name="Line 372"/>
        <xdr:cNvSpPr>
          <a:spLocks/>
        </xdr:cNvSpPr>
      </xdr:nvSpPr>
      <xdr:spPr>
        <a:xfrm>
          <a:off x="3886200" y="1002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57</xdr:row>
      <xdr:rowOff>161925</xdr:rowOff>
    </xdr:from>
    <xdr:to>
      <xdr:col>4</xdr:col>
      <xdr:colOff>0</xdr:colOff>
      <xdr:row>57</xdr:row>
      <xdr:rowOff>161925</xdr:rowOff>
    </xdr:to>
    <xdr:sp>
      <xdr:nvSpPr>
        <xdr:cNvPr id="1397" name="Line 373"/>
        <xdr:cNvSpPr>
          <a:spLocks/>
        </xdr:cNvSpPr>
      </xdr:nvSpPr>
      <xdr:spPr>
        <a:xfrm>
          <a:off x="3886200" y="1371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161925</xdr:rowOff>
    </xdr:from>
    <xdr:to>
      <xdr:col>4</xdr:col>
      <xdr:colOff>0</xdr:colOff>
      <xdr:row>58</xdr:row>
      <xdr:rowOff>161925</xdr:rowOff>
    </xdr:to>
    <xdr:sp>
      <xdr:nvSpPr>
        <xdr:cNvPr id="1398" name="Line 374"/>
        <xdr:cNvSpPr>
          <a:spLocks/>
        </xdr:cNvSpPr>
      </xdr:nvSpPr>
      <xdr:spPr>
        <a:xfrm>
          <a:off x="3886200" y="1387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161925</xdr:rowOff>
    </xdr:from>
    <xdr:to>
      <xdr:col>4</xdr:col>
      <xdr:colOff>0</xdr:colOff>
      <xdr:row>58</xdr:row>
      <xdr:rowOff>161925</xdr:rowOff>
    </xdr:to>
    <xdr:sp>
      <xdr:nvSpPr>
        <xdr:cNvPr id="1399" name="Line 375"/>
        <xdr:cNvSpPr>
          <a:spLocks/>
        </xdr:cNvSpPr>
      </xdr:nvSpPr>
      <xdr:spPr>
        <a:xfrm>
          <a:off x="3886200" y="1387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4</xdr:col>
      <xdr:colOff>0</xdr:colOff>
      <xdr:row>60</xdr:row>
      <xdr:rowOff>0</xdr:rowOff>
    </xdr:to>
    <xdr:sp>
      <xdr:nvSpPr>
        <xdr:cNvPr id="1400" name="Line 376"/>
        <xdr:cNvSpPr>
          <a:spLocks/>
        </xdr:cNvSpPr>
      </xdr:nvSpPr>
      <xdr:spPr>
        <a:xfrm>
          <a:off x="38862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4</xdr:col>
      <xdr:colOff>0</xdr:colOff>
      <xdr:row>60</xdr:row>
      <xdr:rowOff>0</xdr:rowOff>
    </xdr:to>
    <xdr:sp>
      <xdr:nvSpPr>
        <xdr:cNvPr id="1401" name="Line 377"/>
        <xdr:cNvSpPr>
          <a:spLocks/>
        </xdr:cNvSpPr>
      </xdr:nvSpPr>
      <xdr:spPr>
        <a:xfrm>
          <a:off x="38862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333375</xdr:rowOff>
    </xdr:from>
    <xdr:to>
      <xdr:col>4</xdr:col>
      <xdr:colOff>0</xdr:colOff>
      <xdr:row>68</xdr:row>
      <xdr:rowOff>333375</xdr:rowOff>
    </xdr:to>
    <xdr:sp>
      <xdr:nvSpPr>
        <xdr:cNvPr id="1402" name="Line 378"/>
        <xdr:cNvSpPr>
          <a:spLocks/>
        </xdr:cNvSpPr>
      </xdr:nvSpPr>
      <xdr:spPr>
        <a:xfrm>
          <a:off x="3886200" y="1633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333375</xdr:rowOff>
    </xdr:from>
    <xdr:to>
      <xdr:col>4</xdr:col>
      <xdr:colOff>0</xdr:colOff>
      <xdr:row>68</xdr:row>
      <xdr:rowOff>333375</xdr:rowOff>
    </xdr:to>
    <xdr:sp>
      <xdr:nvSpPr>
        <xdr:cNvPr id="1403" name="Line 379"/>
        <xdr:cNvSpPr>
          <a:spLocks/>
        </xdr:cNvSpPr>
      </xdr:nvSpPr>
      <xdr:spPr>
        <a:xfrm>
          <a:off x="3886200" y="1633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228600</xdr:rowOff>
    </xdr:from>
    <xdr:to>
      <xdr:col>4</xdr:col>
      <xdr:colOff>0</xdr:colOff>
      <xdr:row>79</xdr:row>
      <xdr:rowOff>228600</xdr:rowOff>
    </xdr:to>
    <xdr:sp>
      <xdr:nvSpPr>
        <xdr:cNvPr id="1404" name="Line 380"/>
        <xdr:cNvSpPr>
          <a:spLocks/>
        </xdr:cNvSpPr>
      </xdr:nvSpPr>
      <xdr:spPr>
        <a:xfrm>
          <a:off x="3886200" y="1896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>
      <xdr:nvSpPr>
        <xdr:cNvPr id="1405" name="Line 381"/>
        <xdr:cNvSpPr>
          <a:spLocks/>
        </xdr:cNvSpPr>
      </xdr:nvSpPr>
      <xdr:spPr>
        <a:xfrm>
          <a:off x="3886200" y="1908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>
      <xdr:nvSpPr>
        <xdr:cNvPr id="1406" name="Line 382"/>
        <xdr:cNvSpPr>
          <a:spLocks/>
        </xdr:cNvSpPr>
      </xdr:nvSpPr>
      <xdr:spPr>
        <a:xfrm>
          <a:off x="3886200" y="1908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407" name="Line 383"/>
        <xdr:cNvSpPr>
          <a:spLocks/>
        </xdr:cNvSpPr>
      </xdr:nvSpPr>
      <xdr:spPr>
        <a:xfrm>
          <a:off x="3886200" y="1944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408" name="Line 384"/>
        <xdr:cNvSpPr>
          <a:spLocks/>
        </xdr:cNvSpPr>
      </xdr:nvSpPr>
      <xdr:spPr>
        <a:xfrm>
          <a:off x="3886200" y="1944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409" name="Line 385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410" name="Line 386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411" name="Line 387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412" name="Line 388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413" name="Line 389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414" name="Line 390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415" name="Line 391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416" name="Line 392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417" name="Line 393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418" name="Line 394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419" name="Line 395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420" name="Line 396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421" name="Line 397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422" name="Line 398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423" name="Line 399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424" name="Line 400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425" name="Line 401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426" name="Line 402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427" name="Line 403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428" name="Line 404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429" name="Line 405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430" name="Line 406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431" name="Line 407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432" name="Line 408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433" name="Line 409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434" name="Line 410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435" name="Line 411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436" name="Line 412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437" name="Line 413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438" name="Line 414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439" name="Line 415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440" name="Line 416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441" name="Line 417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442" name="Line 418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152</xdr:row>
      <xdr:rowOff>0</xdr:rowOff>
    </xdr:from>
    <xdr:to>
      <xdr:col>1</xdr:col>
      <xdr:colOff>466725</xdr:colOff>
      <xdr:row>152</xdr:row>
      <xdr:rowOff>0</xdr:rowOff>
    </xdr:to>
    <xdr:sp>
      <xdr:nvSpPr>
        <xdr:cNvPr id="1443" name="Line 419"/>
        <xdr:cNvSpPr>
          <a:spLocks/>
        </xdr:cNvSpPr>
      </xdr:nvSpPr>
      <xdr:spPr>
        <a:xfrm>
          <a:off x="733425" y="349377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125</xdr:row>
      <xdr:rowOff>152400</xdr:rowOff>
    </xdr:from>
    <xdr:to>
      <xdr:col>4</xdr:col>
      <xdr:colOff>0</xdr:colOff>
      <xdr:row>125</xdr:row>
      <xdr:rowOff>152400</xdr:rowOff>
    </xdr:to>
    <xdr:sp>
      <xdr:nvSpPr>
        <xdr:cNvPr id="1444" name="Line 420"/>
        <xdr:cNvSpPr>
          <a:spLocks/>
        </xdr:cNvSpPr>
      </xdr:nvSpPr>
      <xdr:spPr>
        <a:xfrm>
          <a:off x="3886200" y="2863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125</xdr:row>
      <xdr:rowOff>152400</xdr:rowOff>
    </xdr:from>
    <xdr:to>
      <xdr:col>4</xdr:col>
      <xdr:colOff>0</xdr:colOff>
      <xdr:row>125</xdr:row>
      <xdr:rowOff>152400</xdr:rowOff>
    </xdr:to>
    <xdr:sp>
      <xdr:nvSpPr>
        <xdr:cNvPr id="1445" name="Line 421"/>
        <xdr:cNvSpPr>
          <a:spLocks/>
        </xdr:cNvSpPr>
      </xdr:nvSpPr>
      <xdr:spPr>
        <a:xfrm>
          <a:off x="3886200" y="2863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126</xdr:row>
      <xdr:rowOff>0</xdr:rowOff>
    </xdr:from>
    <xdr:to>
      <xdr:col>4</xdr:col>
      <xdr:colOff>0</xdr:colOff>
      <xdr:row>126</xdr:row>
      <xdr:rowOff>0</xdr:rowOff>
    </xdr:to>
    <xdr:sp>
      <xdr:nvSpPr>
        <xdr:cNvPr id="1446" name="Line 422"/>
        <xdr:cNvSpPr>
          <a:spLocks/>
        </xdr:cNvSpPr>
      </xdr:nvSpPr>
      <xdr:spPr>
        <a:xfrm>
          <a:off x="3886200" y="2904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126</xdr:row>
      <xdr:rowOff>0</xdr:rowOff>
    </xdr:from>
    <xdr:to>
      <xdr:col>4</xdr:col>
      <xdr:colOff>0</xdr:colOff>
      <xdr:row>126</xdr:row>
      <xdr:rowOff>0</xdr:rowOff>
    </xdr:to>
    <xdr:sp>
      <xdr:nvSpPr>
        <xdr:cNvPr id="1447" name="Line 423"/>
        <xdr:cNvSpPr>
          <a:spLocks/>
        </xdr:cNvSpPr>
      </xdr:nvSpPr>
      <xdr:spPr>
        <a:xfrm>
          <a:off x="3886200" y="2904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130</xdr:row>
      <xdr:rowOff>152400</xdr:rowOff>
    </xdr:from>
    <xdr:to>
      <xdr:col>4</xdr:col>
      <xdr:colOff>0</xdr:colOff>
      <xdr:row>130</xdr:row>
      <xdr:rowOff>152400</xdr:rowOff>
    </xdr:to>
    <xdr:sp>
      <xdr:nvSpPr>
        <xdr:cNvPr id="1448" name="Line 424"/>
        <xdr:cNvSpPr>
          <a:spLocks/>
        </xdr:cNvSpPr>
      </xdr:nvSpPr>
      <xdr:spPr>
        <a:xfrm>
          <a:off x="3886200" y="3029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130</xdr:row>
      <xdr:rowOff>152400</xdr:rowOff>
    </xdr:from>
    <xdr:to>
      <xdr:col>4</xdr:col>
      <xdr:colOff>0</xdr:colOff>
      <xdr:row>130</xdr:row>
      <xdr:rowOff>152400</xdr:rowOff>
    </xdr:to>
    <xdr:sp>
      <xdr:nvSpPr>
        <xdr:cNvPr id="1449" name="Line 425"/>
        <xdr:cNvSpPr>
          <a:spLocks/>
        </xdr:cNvSpPr>
      </xdr:nvSpPr>
      <xdr:spPr>
        <a:xfrm>
          <a:off x="3886200" y="3029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450" name="Line 426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451" name="Line 427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452" name="Line 428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453" name="Line 429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123825</xdr:rowOff>
    </xdr:from>
    <xdr:to>
      <xdr:col>4</xdr:col>
      <xdr:colOff>0</xdr:colOff>
      <xdr:row>10</xdr:row>
      <xdr:rowOff>123825</xdr:rowOff>
    </xdr:to>
    <xdr:sp>
      <xdr:nvSpPr>
        <xdr:cNvPr id="1454" name="Line 430"/>
        <xdr:cNvSpPr>
          <a:spLocks/>
        </xdr:cNvSpPr>
      </xdr:nvSpPr>
      <xdr:spPr>
        <a:xfrm>
          <a:off x="3886200" y="215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455" name="Line 431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456" name="Line 432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457" name="Line 433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458" name="Line 434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459" name="Line 435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460" name="Line 436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461" name="Line 437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462" name="Line 438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463" name="Line 439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464" name="Line 440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465" name="Line 441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466" name="Line 442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467" name="Line 443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468" name="Line 444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469" name="Line 445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470" name="Line 446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471" name="Line 447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472" name="Line 448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473" name="Line 449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474" name="Line 450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475" name="Line 451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476" name="Line 452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477" name="Line 453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142875</xdr:rowOff>
    </xdr:from>
    <xdr:to>
      <xdr:col>4</xdr:col>
      <xdr:colOff>0</xdr:colOff>
      <xdr:row>121</xdr:row>
      <xdr:rowOff>142875</xdr:rowOff>
    </xdr:to>
    <xdr:sp>
      <xdr:nvSpPr>
        <xdr:cNvPr id="1478" name="Line 454"/>
        <xdr:cNvSpPr>
          <a:spLocks/>
        </xdr:cNvSpPr>
      </xdr:nvSpPr>
      <xdr:spPr>
        <a:xfrm>
          <a:off x="3886200" y="2842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479" name="Line 455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480" name="Line 456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481" name="Line 457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482" name="Line 458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483" name="Line 459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1484" name="Line 460"/>
        <xdr:cNvSpPr>
          <a:spLocks/>
        </xdr:cNvSpPr>
      </xdr:nvSpPr>
      <xdr:spPr>
        <a:xfrm>
          <a:off x="3886200" y="2995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1485" name="Line 461"/>
        <xdr:cNvSpPr>
          <a:spLocks/>
        </xdr:cNvSpPr>
      </xdr:nvSpPr>
      <xdr:spPr>
        <a:xfrm>
          <a:off x="3886200" y="2995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1486" name="Line 462"/>
        <xdr:cNvSpPr>
          <a:spLocks/>
        </xdr:cNvSpPr>
      </xdr:nvSpPr>
      <xdr:spPr>
        <a:xfrm>
          <a:off x="3886200" y="2995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487" name="Line 463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488" name="Line 464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489" name="Line 465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490" name="Line 466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491" name="Line 467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492" name="Line 468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493" name="Line 469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494" name="Line 470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495" name="Line 471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496" name="Line 472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497" name="Line 473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498" name="Line 474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499" name="Line 475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500" name="Line 476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501" name="Line 477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502" name="Line 478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503" name="Line 479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504" name="Line 480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505" name="Line 481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506" name="Line 482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507" name="Line 483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508" name="Line 484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509" name="Line 485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510" name="Line 486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511" name="Line 487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512" name="Line 488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513" name="Line 489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514" name="Line 490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515" name="Line 491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516" name="Line 492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517" name="Line 493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518" name="Line 494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519" name="Line 495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520" name="Line 496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521" name="Line 497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522" name="Line 498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523" name="Line 499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524" name="Line 500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525" name="Line 501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526" name="Line 502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527" name="Line 503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528" name="Line 504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529" name="Line 505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530" name="Line 506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531" name="Line 507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532" name="Line 508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533" name="Line 509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534" name="Line 510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535" name="Line 511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1536" name="Line 512"/>
        <xdr:cNvSpPr>
          <a:spLocks/>
        </xdr:cNvSpPr>
      </xdr:nvSpPr>
      <xdr:spPr>
        <a:xfrm>
          <a:off x="3886200" y="2995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1537" name="Line 513"/>
        <xdr:cNvSpPr>
          <a:spLocks/>
        </xdr:cNvSpPr>
      </xdr:nvSpPr>
      <xdr:spPr>
        <a:xfrm>
          <a:off x="3886200" y="2995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1538" name="Line 514"/>
        <xdr:cNvSpPr>
          <a:spLocks/>
        </xdr:cNvSpPr>
      </xdr:nvSpPr>
      <xdr:spPr>
        <a:xfrm>
          <a:off x="3886200" y="2995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539" name="Line 515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540" name="Line 516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541" name="Line 517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542" name="Line 518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543" name="Line 519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544" name="Line 520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545" name="Line 521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546" name="Line 522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547" name="Line 523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548" name="Line 524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549" name="Line 525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550" name="Line 526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551" name="Line 527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552" name="Line 528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553" name="Line 529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554" name="Line 530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555" name="Line 531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556" name="Line 532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557" name="Line 533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558" name="Line 534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559" name="Line 535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560" name="Line 536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561" name="Line 537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562" name="Line 538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152</xdr:row>
      <xdr:rowOff>0</xdr:rowOff>
    </xdr:from>
    <xdr:to>
      <xdr:col>1</xdr:col>
      <xdr:colOff>466725</xdr:colOff>
      <xdr:row>152</xdr:row>
      <xdr:rowOff>0</xdr:rowOff>
    </xdr:to>
    <xdr:sp>
      <xdr:nvSpPr>
        <xdr:cNvPr id="1563" name="Line 539"/>
        <xdr:cNvSpPr>
          <a:spLocks/>
        </xdr:cNvSpPr>
      </xdr:nvSpPr>
      <xdr:spPr>
        <a:xfrm>
          <a:off x="733425" y="349377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152</xdr:row>
      <xdr:rowOff>0</xdr:rowOff>
    </xdr:from>
    <xdr:to>
      <xdr:col>1</xdr:col>
      <xdr:colOff>466725</xdr:colOff>
      <xdr:row>152</xdr:row>
      <xdr:rowOff>0</xdr:rowOff>
    </xdr:to>
    <xdr:sp>
      <xdr:nvSpPr>
        <xdr:cNvPr id="1564" name="Line 540"/>
        <xdr:cNvSpPr>
          <a:spLocks/>
        </xdr:cNvSpPr>
      </xdr:nvSpPr>
      <xdr:spPr>
        <a:xfrm>
          <a:off x="733425" y="349377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352425</xdr:colOff>
      <xdr:row>152</xdr:row>
      <xdr:rowOff>0</xdr:rowOff>
    </xdr:from>
    <xdr:to>
      <xdr:col>1</xdr:col>
      <xdr:colOff>457200</xdr:colOff>
      <xdr:row>152</xdr:row>
      <xdr:rowOff>0</xdr:rowOff>
    </xdr:to>
    <xdr:sp>
      <xdr:nvSpPr>
        <xdr:cNvPr id="1565" name="Line 541"/>
        <xdr:cNvSpPr>
          <a:spLocks/>
        </xdr:cNvSpPr>
      </xdr:nvSpPr>
      <xdr:spPr>
        <a:xfrm>
          <a:off x="723900" y="349377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161925</xdr:rowOff>
    </xdr:from>
    <xdr:to>
      <xdr:col>4</xdr:col>
      <xdr:colOff>0</xdr:colOff>
      <xdr:row>16</xdr:row>
      <xdr:rowOff>161925</xdr:rowOff>
    </xdr:to>
    <xdr:sp>
      <xdr:nvSpPr>
        <xdr:cNvPr id="1566" name="Line 542"/>
        <xdr:cNvSpPr>
          <a:spLocks/>
        </xdr:cNvSpPr>
      </xdr:nvSpPr>
      <xdr:spPr>
        <a:xfrm>
          <a:off x="3886200" y="3990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266700</xdr:rowOff>
    </xdr:from>
    <xdr:to>
      <xdr:col>4</xdr:col>
      <xdr:colOff>0</xdr:colOff>
      <xdr:row>17</xdr:row>
      <xdr:rowOff>266700</xdr:rowOff>
    </xdr:to>
    <xdr:sp>
      <xdr:nvSpPr>
        <xdr:cNvPr id="1567" name="Line 543"/>
        <xdr:cNvSpPr>
          <a:spLocks/>
        </xdr:cNvSpPr>
      </xdr:nvSpPr>
      <xdr:spPr>
        <a:xfrm>
          <a:off x="3886200" y="425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266700</xdr:rowOff>
    </xdr:from>
    <xdr:to>
      <xdr:col>4</xdr:col>
      <xdr:colOff>0</xdr:colOff>
      <xdr:row>17</xdr:row>
      <xdr:rowOff>266700</xdr:rowOff>
    </xdr:to>
    <xdr:sp>
      <xdr:nvSpPr>
        <xdr:cNvPr id="1568" name="Line 544"/>
        <xdr:cNvSpPr>
          <a:spLocks/>
        </xdr:cNvSpPr>
      </xdr:nvSpPr>
      <xdr:spPr>
        <a:xfrm>
          <a:off x="3886200" y="425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1569" name="Line 545"/>
        <xdr:cNvSpPr>
          <a:spLocks/>
        </xdr:cNvSpPr>
      </xdr:nvSpPr>
      <xdr:spPr>
        <a:xfrm>
          <a:off x="3886200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1570" name="Line 546"/>
        <xdr:cNvSpPr>
          <a:spLocks/>
        </xdr:cNvSpPr>
      </xdr:nvSpPr>
      <xdr:spPr>
        <a:xfrm>
          <a:off x="3886200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190500</xdr:rowOff>
    </xdr:from>
    <xdr:to>
      <xdr:col>4</xdr:col>
      <xdr:colOff>0</xdr:colOff>
      <xdr:row>32</xdr:row>
      <xdr:rowOff>190500</xdr:rowOff>
    </xdr:to>
    <xdr:sp>
      <xdr:nvSpPr>
        <xdr:cNvPr id="1571" name="Line 547"/>
        <xdr:cNvSpPr>
          <a:spLocks/>
        </xdr:cNvSpPr>
      </xdr:nvSpPr>
      <xdr:spPr>
        <a:xfrm>
          <a:off x="3886200" y="745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228600</xdr:rowOff>
    </xdr:from>
    <xdr:to>
      <xdr:col>4</xdr:col>
      <xdr:colOff>0</xdr:colOff>
      <xdr:row>33</xdr:row>
      <xdr:rowOff>228600</xdr:rowOff>
    </xdr:to>
    <xdr:sp>
      <xdr:nvSpPr>
        <xdr:cNvPr id="1572" name="Line 548"/>
        <xdr:cNvSpPr>
          <a:spLocks/>
        </xdr:cNvSpPr>
      </xdr:nvSpPr>
      <xdr:spPr>
        <a:xfrm>
          <a:off x="3886200" y="768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228600</xdr:rowOff>
    </xdr:from>
    <xdr:to>
      <xdr:col>4</xdr:col>
      <xdr:colOff>0</xdr:colOff>
      <xdr:row>33</xdr:row>
      <xdr:rowOff>228600</xdr:rowOff>
    </xdr:to>
    <xdr:sp>
      <xdr:nvSpPr>
        <xdr:cNvPr id="1573" name="Line 549"/>
        <xdr:cNvSpPr>
          <a:spLocks/>
        </xdr:cNvSpPr>
      </xdr:nvSpPr>
      <xdr:spPr>
        <a:xfrm>
          <a:off x="3886200" y="768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1574" name="Line 550"/>
        <xdr:cNvSpPr>
          <a:spLocks/>
        </xdr:cNvSpPr>
      </xdr:nvSpPr>
      <xdr:spPr>
        <a:xfrm>
          <a:off x="3886200" y="908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1575" name="Line 551"/>
        <xdr:cNvSpPr>
          <a:spLocks/>
        </xdr:cNvSpPr>
      </xdr:nvSpPr>
      <xdr:spPr>
        <a:xfrm>
          <a:off x="3886200" y="908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1576" name="Line 552"/>
        <xdr:cNvSpPr>
          <a:spLocks/>
        </xdr:cNvSpPr>
      </xdr:nvSpPr>
      <xdr:spPr>
        <a:xfrm>
          <a:off x="3886200" y="1002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1577" name="Line 553"/>
        <xdr:cNvSpPr>
          <a:spLocks/>
        </xdr:cNvSpPr>
      </xdr:nvSpPr>
      <xdr:spPr>
        <a:xfrm>
          <a:off x="3886200" y="1002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57</xdr:row>
      <xdr:rowOff>161925</xdr:rowOff>
    </xdr:from>
    <xdr:to>
      <xdr:col>4</xdr:col>
      <xdr:colOff>0</xdr:colOff>
      <xdr:row>57</xdr:row>
      <xdr:rowOff>161925</xdr:rowOff>
    </xdr:to>
    <xdr:sp>
      <xdr:nvSpPr>
        <xdr:cNvPr id="1578" name="Line 554"/>
        <xdr:cNvSpPr>
          <a:spLocks/>
        </xdr:cNvSpPr>
      </xdr:nvSpPr>
      <xdr:spPr>
        <a:xfrm>
          <a:off x="3886200" y="1371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161925</xdr:rowOff>
    </xdr:from>
    <xdr:to>
      <xdr:col>4</xdr:col>
      <xdr:colOff>0</xdr:colOff>
      <xdr:row>58</xdr:row>
      <xdr:rowOff>161925</xdr:rowOff>
    </xdr:to>
    <xdr:sp>
      <xdr:nvSpPr>
        <xdr:cNvPr id="1579" name="Line 555"/>
        <xdr:cNvSpPr>
          <a:spLocks/>
        </xdr:cNvSpPr>
      </xdr:nvSpPr>
      <xdr:spPr>
        <a:xfrm>
          <a:off x="3886200" y="1387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161925</xdr:rowOff>
    </xdr:from>
    <xdr:to>
      <xdr:col>4</xdr:col>
      <xdr:colOff>0</xdr:colOff>
      <xdr:row>58</xdr:row>
      <xdr:rowOff>161925</xdr:rowOff>
    </xdr:to>
    <xdr:sp>
      <xdr:nvSpPr>
        <xdr:cNvPr id="1580" name="Line 556"/>
        <xdr:cNvSpPr>
          <a:spLocks/>
        </xdr:cNvSpPr>
      </xdr:nvSpPr>
      <xdr:spPr>
        <a:xfrm>
          <a:off x="3886200" y="1387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4</xdr:col>
      <xdr:colOff>0</xdr:colOff>
      <xdr:row>60</xdr:row>
      <xdr:rowOff>0</xdr:rowOff>
    </xdr:to>
    <xdr:sp>
      <xdr:nvSpPr>
        <xdr:cNvPr id="1581" name="Line 557"/>
        <xdr:cNvSpPr>
          <a:spLocks/>
        </xdr:cNvSpPr>
      </xdr:nvSpPr>
      <xdr:spPr>
        <a:xfrm>
          <a:off x="38862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4</xdr:col>
      <xdr:colOff>0</xdr:colOff>
      <xdr:row>60</xdr:row>
      <xdr:rowOff>0</xdr:rowOff>
    </xdr:to>
    <xdr:sp>
      <xdr:nvSpPr>
        <xdr:cNvPr id="1582" name="Line 558"/>
        <xdr:cNvSpPr>
          <a:spLocks/>
        </xdr:cNvSpPr>
      </xdr:nvSpPr>
      <xdr:spPr>
        <a:xfrm>
          <a:off x="38862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333375</xdr:rowOff>
    </xdr:from>
    <xdr:to>
      <xdr:col>4</xdr:col>
      <xdr:colOff>0</xdr:colOff>
      <xdr:row>68</xdr:row>
      <xdr:rowOff>333375</xdr:rowOff>
    </xdr:to>
    <xdr:sp>
      <xdr:nvSpPr>
        <xdr:cNvPr id="1583" name="Line 559"/>
        <xdr:cNvSpPr>
          <a:spLocks/>
        </xdr:cNvSpPr>
      </xdr:nvSpPr>
      <xdr:spPr>
        <a:xfrm>
          <a:off x="3886200" y="1633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333375</xdr:rowOff>
    </xdr:from>
    <xdr:to>
      <xdr:col>4</xdr:col>
      <xdr:colOff>0</xdr:colOff>
      <xdr:row>68</xdr:row>
      <xdr:rowOff>333375</xdr:rowOff>
    </xdr:to>
    <xdr:sp>
      <xdr:nvSpPr>
        <xdr:cNvPr id="1584" name="Line 560"/>
        <xdr:cNvSpPr>
          <a:spLocks/>
        </xdr:cNvSpPr>
      </xdr:nvSpPr>
      <xdr:spPr>
        <a:xfrm>
          <a:off x="3886200" y="1633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228600</xdr:rowOff>
    </xdr:from>
    <xdr:to>
      <xdr:col>4</xdr:col>
      <xdr:colOff>0</xdr:colOff>
      <xdr:row>79</xdr:row>
      <xdr:rowOff>228600</xdr:rowOff>
    </xdr:to>
    <xdr:sp>
      <xdr:nvSpPr>
        <xdr:cNvPr id="1585" name="Line 561"/>
        <xdr:cNvSpPr>
          <a:spLocks/>
        </xdr:cNvSpPr>
      </xdr:nvSpPr>
      <xdr:spPr>
        <a:xfrm>
          <a:off x="3886200" y="1896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>
      <xdr:nvSpPr>
        <xdr:cNvPr id="1586" name="Line 562"/>
        <xdr:cNvSpPr>
          <a:spLocks/>
        </xdr:cNvSpPr>
      </xdr:nvSpPr>
      <xdr:spPr>
        <a:xfrm>
          <a:off x="3886200" y="1908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>
      <xdr:nvSpPr>
        <xdr:cNvPr id="1587" name="Line 563"/>
        <xdr:cNvSpPr>
          <a:spLocks/>
        </xdr:cNvSpPr>
      </xdr:nvSpPr>
      <xdr:spPr>
        <a:xfrm>
          <a:off x="3886200" y="1908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588" name="Line 564"/>
        <xdr:cNvSpPr>
          <a:spLocks/>
        </xdr:cNvSpPr>
      </xdr:nvSpPr>
      <xdr:spPr>
        <a:xfrm>
          <a:off x="3886200" y="1944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589" name="Line 565"/>
        <xdr:cNvSpPr>
          <a:spLocks/>
        </xdr:cNvSpPr>
      </xdr:nvSpPr>
      <xdr:spPr>
        <a:xfrm>
          <a:off x="3886200" y="1944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590" name="Line 566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591" name="Line 567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592" name="Line 568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593" name="Line 569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594" name="Line 570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595" name="Line 571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596" name="Line 572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597" name="Line 573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598" name="Line 574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599" name="Line 575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600" name="Line 576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601" name="Line 577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602" name="Line 578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603" name="Line 579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604" name="Line 580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605" name="Line 581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606" name="Line 582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607" name="Line 583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608" name="Line 584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609" name="Line 585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610" name="Line 586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611" name="Line 587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612" name="Line 588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613" name="Line 589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614" name="Line 590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615" name="Line 591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616" name="Line 592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617" name="Line 593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618" name="Line 594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619" name="Line 595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620" name="Line 596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621" name="Line 597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622" name="Line 598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623" name="Line 599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152</xdr:row>
      <xdr:rowOff>0</xdr:rowOff>
    </xdr:from>
    <xdr:to>
      <xdr:col>1</xdr:col>
      <xdr:colOff>466725</xdr:colOff>
      <xdr:row>152</xdr:row>
      <xdr:rowOff>0</xdr:rowOff>
    </xdr:to>
    <xdr:sp>
      <xdr:nvSpPr>
        <xdr:cNvPr id="1624" name="Line 600"/>
        <xdr:cNvSpPr>
          <a:spLocks/>
        </xdr:cNvSpPr>
      </xdr:nvSpPr>
      <xdr:spPr>
        <a:xfrm>
          <a:off x="733425" y="349377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125</xdr:row>
      <xdr:rowOff>152400</xdr:rowOff>
    </xdr:from>
    <xdr:to>
      <xdr:col>4</xdr:col>
      <xdr:colOff>0</xdr:colOff>
      <xdr:row>125</xdr:row>
      <xdr:rowOff>152400</xdr:rowOff>
    </xdr:to>
    <xdr:sp>
      <xdr:nvSpPr>
        <xdr:cNvPr id="1625" name="Line 601"/>
        <xdr:cNvSpPr>
          <a:spLocks/>
        </xdr:cNvSpPr>
      </xdr:nvSpPr>
      <xdr:spPr>
        <a:xfrm>
          <a:off x="3886200" y="2863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125</xdr:row>
      <xdr:rowOff>152400</xdr:rowOff>
    </xdr:from>
    <xdr:to>
      <xdr:col>4</xdr:col>
      <xdr:colOff>0</xdr:colOff>
      <xdr:row>125</xdr:row>
      <xdr:rowOff>152400</xdr:rowOff>
    </xdr:to>
    <xdr:sp>
      <xdr:nvSpPr>
        <xdr:cNvPr id="1626" name="Line 602"/>
        <xdr:cNvSpPr>
          <a:spLocks/>
        </xdr:cNvSpPr>
      </xdr:nvSpPr>
      <xdr:spPr>
        <a:xfrm>
          <a:off x="3886200" y="2863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126</xdr:row>
      <xdr:rowOff>0</xdr:rowOff>
    </xdr:from>
    <xdr:to>
      <xdr:col>4</xdr:col>
      <xdr:colOff>0</xdr:colOff>
      <xdr:row>126</xdr:row>
      <xdr:rowOff>0</xdr:rowOff>
    </xdr:to>
    <xdr:sp>
      <xdr:nvSpPr>
        <xdr:cNvPr id="1627" name="Line 603"/>
        <xdr:cNvSpPr>
          <a:spLocks/>
        </xdr:cNvSpPr>
      </xdr:nvSpPr>
      <xdr:spPr>
        <a:xfrm>
          <a:off x="3886200" y="2904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126</xdr:row>
      <xdr:rowOff>0</xdr:rowOff>
    </xdr:from>
    <xdr:to>
      <xdr:col>4</xdr:col>
      <xdr:colOff>0</xdr:colOff>
      <xdr:row>126</xdr:row>
      <xdr:rowOff>0</xdr:rowOff>
    </xdr:to>
    <xdr:sp>
      <xdr:nvSpPr>
        <xdr:cNvPr id="1628" name="Line 604"/>
        <xdr:cNvSpPr>
          <a:spLocks/>
        </xdr:cNvSpPr>
      </xdr:nvSpPr>
      <xdr:spPr>
        <a:xfrm>
          <a:off x="3886200" y="2904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130</xdr:row>
      <xdr:rowOff>152400</xdr:rowOff>
    </xdr:from>
    <xdr:to>
      <xdr:col>4</xdr:col>
      <xdr:colOff>0</xdr:colOff>
      <xdr:row>130</xdr:row>
      <xdr:rowOff>152400</xdr:rowOff>
    </xdr:to>
    <xdr:sp>
      <xdr:nvSpPr>
        <xdr:cNvPr id="1629" name="Line 605"/>
        <xdr:cNvSpPr>
          <a:spLocks/>
        </xdr:cNvSpPr>
      </xdr:nvSpPr>
      <xdr:spPr>
        <a:xfrm>
          <a:off x="3886200" y="3029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130</xdr:row>
      <xdr:rowOff>152400</xdr:rowOff>
    </xdr:from>
    <xdr:to>
      <xdr:col>4</xdr:col>
      <xdr:colOff>0</xdr:colOff>
      <xdr:row>130</xdr:row>
      <xdr:rowOff>152400</xdr:rowOff>
    </xdr:to>
    <xdr:sp>
      <xdr:nvSpPr>
        <xdr:cNvPr id="1630" name="Line 606"/>
        <xdr:cNvSpPr>
          <a:spLocks/>
        </xdr:cNvSpPr>
      </xdr:nvSpPr>
      <xdr:spPr>
        <a:xfrm>
          <a:off x="3886200" y="3029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631" name="Line 607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632" name="Line 608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633" name="Line 609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634" name="Line 610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123825</xdr:rowOff>
    </xdr:from>
    <xdr:to>
      <xdr:col>4</xdr:col>
      <xdr:colOff>0</xdr:colOff>
      <xdr:row>10</xdr:row>
      <xdr:rowOff>123825</xdr:rowOff>
    </xdr:to>
    <xdr:sp>
      <xdr:nvSpPr>
        <xdr:cNvPr id="1635" name="Line 611"/>
        <xdr:cNvSpPr>
          <a:spLocks/>
        </xdr:cNvSpPr>
      </xdr:nvSpPr>
      <xdr:spPr>
        <a:xfrm>
          <a:off x="3886200" y="215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636" name="Line 612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637" name="Line 613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638" name="Line 614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639" name="Line 615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640" name="Line 616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641" name="Line 617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642" name="Line 618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643" name="Line 619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644" name="Line 620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645" name="Line 621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646" name="Line 622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647" name="Line 623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648" name="Line 624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649" name="Line 625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650" name="Line 626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651" name="Line 627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652" name="Line 628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653" name="Line 629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654" name="Line 630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655" name="Line 631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656" name="Line 632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657" name="Line 633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658" name="Line 634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142875</xdr:rowOff>
    </xdr:from>
    <xdr:to>
      <xdr:col>4</xdr:col>
      <xdr:colOff>0</xdr:colOff>
      <xdr:row>121</xdr:row>
      <xdr:rowOff>142875</xdr:rowOff>
    </xdr:to>
    <xdr:sp>
      <xdr:nvSpPr>
        <xdr:cNvPr id="1659" name="Line 635"/>
        <xdr:cNvSpPr>
          <a:spLocks/>
        </xdr:cNvSpPr>
      </xdr:nvSpPr>
      <xdr:spPr>
        <a:xfrm>
          <a:off x="3886200" y="2842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660" name="Line 636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661" name="Line 637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662" name="Line 638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663" name="Line 639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664" name="Line 640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1665" name="Line 641"/>
        <xdr:cNvSpPr>
          <a:spLocks/>
        </xdr:cNvSpPr>
      </xdr:nvSpPr>
      <xdr:spPr>
        <a:xfrm>
          <a:off x="3886200" y="2995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1666" name="Line 642"/>
        <xdr:cNvSpPr>
          <a:spLocks/>
        </xdr:cNvSpPr>
      </xdr:nvSpPr>
      <xdr:spPr>
        <a:xfrm>
          <a:off x="3886200" y="2995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1667" name="Line 643"/>
        <xdr:cNvSpPr>
          <a:spLocks/>
        </xdr:cNvSpPr>
      </xdr:nvSpPr>
      <xdr:spPr>
        <a:xfrm>
          <a:off x="3886200" y="2995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668" name="Line 644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669" name="Line 645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670" name="Line 646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671" name="Line 647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672" name="Line 648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673" name="Line 649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674" name="Line 650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675" name="Line 651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676" name="Line 652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677" name="Line 653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678" name="Line 654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679" name="Line 655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680" name="Line 656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681" name="Line 657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682" name="Line 658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683" name="Line 659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684" name="Line 660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685" name="Line 661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686" name="Line 662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687" name="Line 663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688" name="Line 664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689" name="Line 665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690" name="Line 666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691" name="Line 667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692" name="Line 668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693" name="Line 669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694" name="Line 670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695" name="Line 671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696" name="Line 672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697" name="Line 673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698" name="Line 674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699" name="Line 675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700" name="Line 676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701" name="Line 677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702" name="Line 678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703" name="Line 679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704" name="Line 680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705" name="Line 681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706" name="Line 682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707" name="Line 683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708" name="Line 684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709" name="Line 685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710" name="Line 686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711" name="Line 687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712" name="Line 688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713" name="Line 689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714" name="Line 690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715" name="Line 691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716" name="Line 692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1717" name="Line 693"/>
        <xdr:cNvSpPr>
          <a:spLocks/>
        </xdr:cNvSpPr>
      </xdr:nvSpPr>
      <xdr:spPr>
        <a:xfrm>
          <a:off x="3886200" y="2995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1718" name="Line 694"/>
        <xdr:cNvSpPr>
          <a:spLocks/>
        </xdr:cNvSpPr>
      </xdr:nvSpPr>
      <xdr:spPr>
        <a:xfrm>
          <a:off x="3886200" y="2995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1719" name="Line 695"/>
        <xdr:cNvSpPr>
          <a:spLocks/>
        </xdr:cNvSpPr>
      </xdr:nvSpPr>
      <xdr:spPr>
        <a:xfrm>
          <a:off x="3886200" y="2995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720" name="Line 696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721" name="Line 697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722" name="Line 698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723" name="Line 699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724" name="Line 700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725" name="Line 701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726" name="Line 702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727" name="Line 703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728" name="Line 704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729" name="Line 705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730" name="Line 706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731" name="Line 707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732" name="Line 708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733" name="Line 709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734" name="Line 710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735" name="Line 711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736" name="Line 712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737" name="Line 713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738" name="Line 714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739" name="Line 715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740" name="Line 716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741" name="Line 717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742" name="Line 718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743" name="Line 719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161925</xdr:rowOff>
    </xdr:from>
    <xdr:to>
      <xdr:col>4</xdr:col>
      <xdr:colOff>0</xdr:colOff>
      <xdr:row>16</xdr:row>
      <xdr:rowOff>161925</xdr:rowOff>
    </xdr:to>
    <xdr:sp>
      <xdr:nvSpPr>
        <xdr:cNvPr id="1744" name="Line 720"/>
        <xdr:cNvSpPr>
          <a:spLocks/>
        </xdr:cNvSpPr>
      </xdr:nvSpPr>
      <xdr:spPr>
        <a:xfrm>
          <a:off x="3886200" y="3990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266700</xdr:rowOff>
    </xdr:from>
    <xdr:to>
      <xdr:col>4</xdr:col>
      <xdr:colOff>0</xdr:colOff>
      <xdr:row>17</xdr:row>
      <xdr:rowOff>266700</xdr:rowOff>
    </xdr:to>
    <xdr:sp>
      <xdr:nvSpPr>
        <xdr:cNvPr id="1745" name="Line 721"/>
        <xdr:cNvSpPr>
          <a:spLocks/>
        </xdr:cNvSpPr>
      </xdr:nvSpPr>
      <xdr:spPr>
        <a:xfrm>
          <a:off x="3886200" y="425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266700</xdr:rowOff>
    </xdr:from>
    <xdr:to>
      <xdr:col>4</xdr:col>
      <xdr:colOff>0</xdr:colOff>
      <xdr:row>17</xdr:row>
      <xdr:rowOff>266700</xdr:rowOff>
    </xdr:to>
    <xdr:sp>
      <xdr:nvSpPr>
        <xdr:cNvPr id="1746" name="Line 722"/>
        <xdr:cNvSpPr>
          <a:spLocks/>
        </xdr:cNvSpPr>
      </xdr:nvSpPr>
      <xdr:spPr>
        <a:xfrm>
          <a:off x="3886200" y="425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1747" name="Line 723"/>
        <xdr:cNvSpPr>
          <a:spLocks/>
        </xdr:cNvSpPr>
      </xdr:nvSpPr>
      <xdr:spPr>
        <a:xfrm>
          <a:off x="3886200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1748" name="Line 724"/>
        <xdr:cNvSpPr>
          <a:spLocks/>
        </xdr:cNvSpPr>
      </xdr:nvSpPr>
      <xdr:spPr>
        <a:xfrm>
          <a:off x="3886200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190500</xdr:rowOff>
    </xdr:from>
    <xdr:to>
      <xdr:col>4</xdr:col>
      <xdr:colOff>0</xdr:colOff>
      <xdr:row>32</xdr:row>
      <xdr:rowOff>190500</xdr:rowOff>
    </xdr:to>
    <xdr:sp>
      <xdr:nvSpPr>
        <xdr:cNvPr id="1749" name="Line 725"/>
        <xdr:cNvSpPr>
          <a:spLocks/>
        </xdr:cNvSpPr>
      </xdr:nvSpPr>
      <xdr:spPr>
        <a:xfrm>
          <a:off x="3886200" y="745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228600</xdr:rowOff>
    </xdr:from>
    <xdr:to>
      <xdr:col>4</xdr:col>
      <xdr:colOff>0</xdr:colOff>
      <xdr:row>33</xdr:row>
      <xdr:rowOff>228600</xdr:rowOff>
    </xdr:to>
    <xdr:sp>
      <xdr:nvSpPr>
        <xdr:cNvPr id="1750" name="Line 726"/>
        <xdr:cNvSpPr>
          <a:spLocks/>
        </xdr:cNvSpPr>
      </xdr:nvSpPr>
      <xdr:spPr>
        <a:xfrm>
          <a:off x="3886200" y="768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228600</xdr:rowOff>
    </xdr:from>
    <xdr:to>
      <xdr:col>4</xdr:col>
      <xdr:colOff>0</xdr:colOff>
      <xdr:row>33</xdr:row>
      <xdr:rowOff>228600</xdr:rowOff>
    </xdr:to>
    <xdr:sp>
      <xdr:nvSpPr>
        <xdr:cNvPr id="1751" name="Line 727"/>
        <xdr:cNvSpPr>
          <a:spLocks/>
        </xdr:cNvSpPr>
      </xdr:nvSpPr>
      <xdr:spPr>
        <a:xfrm>
          <a:off x="3886200" y="768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1752" name="Line 728"/>
        <xdr:cNvSpPr>
          <a:spLocks/>
        </xdr:cNvSpPr>
      </xdr:nvSpPr>
      <xdr:spPr>
        <a:xfrm>
          <a:off x="3886200" y="908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1753" name="Line 729"/>
        <xdr:cNvSpPr>
          <a:spLocks/>
        </xdr:cNvSpPr>
      </xdr:nvSpPr>
      <xdr:spPr>
        <a:xfrm>
          <a:off x="3886200" y="908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1754" name="Line 730"/>
        <xdr:cNvSpPr>
          <a:spLocks/>
        </xdr:cNvSpPr>
      </xdr:nvSpPr>
      <xdr:spPr>
        <a:xfrm>
          <a:off x="3886200" y="1002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1755" name="Line 731"/>
        <xdr:cNvSpPr>
          <a:spLocks/>
        </xdr:cNvSpPr>
      </xdr:nvSpPr>
      <xdr:spPr>
        <a:xfrm>
          <a:off x="3886200" y="1002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57</xdr:row>
      <xdr:rowOff>161925</xdr:rowOff>
    </xdr:from>
    <xdr:to>
      <xdr:col>4</xdr:col>
      <xdr:colOff>0</xdr:colOff>
      <xdr:row>57</xdr:row>
      <xdr:rowOff>161925</xdr:rowOff>
    </xdr:to>
    <xdr:sp>
      <xdr:nvSpPr>
        <xdr:cNvPr id="1756" name="Line 732"/>
        <xdr:cNvSpPr>
          <a:spLocks/>
        </xdr:cNvSpPr>
      </xdr:nvSpPr>
      <xdr:spPr>
        <a:xfrm>
          <a:off x="3886200" y="1371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161925</xdr:rowOff>
    </xdr:from>
    <xdr:to>
      <xdr:col>4</xdr:col>
      <xdr:colOff>0</xdr:colOff>
      <xdr:row>58</xdr:row>
      <xdr:rowOff>161925</xdr:rowOff>
    </xdr:to>
    <xdr:sp>
      <xdr:nvSpPr>
        <xdr:cNvPr id="1757" name="Line 733"/>
        <xdr:cNvSpPr>
          <a:spLocks/>
        </xdr:cNvSpPr>
      </xdr:nvSpPr>
      <xdr:spPr>
        <a:xfrm>
          <a:off x="3886200" y="1387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161925</xdr:rowOff>
    </xdr:from>
    <xdr:to>
      <xdr:col>4</xdr:col>
      <xdr:colOff>0</xdr:colOff>
      <xdr:row>58</xdr:row>
      <xdr:rowOff>161925</xdr:rowOff>
    </xdr:to>
    <xdr:sp>
      <xdr:nvSpPr>
        <xdr:cNvPr id="1758" name="Line 734"/>
        <xdr:cNvSpPr>
          <a:spLocks/>
        </xdr:cNvSpPr>
      </xdr:nvSpPr>
      <xdr:spPr>
        <a:xfrm>
          <a:off x="3886200" y="1387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4</xdr:col>
      <xdr:colOff>0</xdr:colOff>
      <xdr:row>60</xdr:row>
      <xdr:rowOff>0</xdr:rowOff>
    </xdr:to>
    <xdr:sp>
      <xdr:nvSpPr>
        <xdr:cNvPr id="1759" name="Line 735"/>
        <xdr:cNvSpPr>
          <a:spLocks/>
        </xdr:cNvSpPr>
      </xdr:nvSpPr>
      <xdr:spPr>
        <a:xfrm>
          <a:off x="38862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4</xdr:col>
      <xdr:colOff>0</xdr:colOff>
      <xdr:row>60</xdr:row>
      <xdr:rowOff>0</xdr:rowOff>
    </xdr:to>
    <xdr:sp>
      <xdr:nvSpPr>
        <xdr:cNvPr id="1760" name="Line 736"/>
        <xdr:cNvSpPr>
          <a:spLocks/>
        </xdr:cNvSpPr>
      </xdr:nvSpPr>
      <xdr:spPr>
        <a:xfrm>
          <a:off x="38862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333375</xdr:rowOff>
    </xdr:from>
    <xdr:to>
      <xdr:col>4</xdr:col>
      <xdr:colOff>0</xdr:colOff>
      <xdr:row>68</xdr:row>
      <xdr:rowOff>333375</xdr:rowOff>
    </xdr:to>
    <xdr:sp>
      <xdr:nvSpPr>
        <xdr:cNvPr id="1761" name="Line 737"/>
        <xdr:cNvSpPr>
          <a:spLocks/>
        </xdr:cNvSpPr>
      </xdr:nvSpPr>
      <xdr:spPr>
        <a:xfrm>
          <a:off x="3886200" y="1633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333375</xdr:rowOff>
    </xdr:from>
    <xdr:to>
      <xdr:col>4</xdr:col>
      <xdr:colOff>0</xdr:colOff>
      <xdr:row>68</xdr:row>
      <xdr:rowOff>333375</xdr:rowOff>
    </xdr:to>
    <xdr:sp>
      <xdr:nvSpPr>
        <xdr:cNvPr id="1762" name="Line 738"/>
        <xdr:cNvSpPr>
          <a:spLocks/>
        </xdr:cNvSpPr>
      </xdr:nvSpPr>
      <xdr:spPr>
        <a:xfrm>
          <a:off x="3886200" y="1633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228600</xdr:rowOff>
    </xdr:from>
    <xdr:to>
      <xdr:col>4</xdr:col>
      <xdr:colOff>0</xdr:colOff>
      <xdr:row>79</xdr:row>
      <xdr:rowOff>228600</xdr:rowOff>
    </xdr:to>
    <xdr:sp>
      <xdr:nvSpPr>
        <xdr:cNvPr id="1763" name="Line 739"/>
        <xdr:cNvSpPr>
          <a:spLocks/>
        </xdr:cNvSpPr>
      </xdr:nvSpPr>
      <xdr:spPr>
        <a:xfrm>
          <a:off x="3886200" y="1896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>
      <xdr:nvSpPr>
        <xdr:cNvPr id="1764" name="Line 740"/>
        <xdr:cNvSpPr>
          <a:spLocks/>
        </xdr:cNvSpPr>
      </xdr:nvSpPr>
      <xdr:spPr>
        <a:xfrm>
          <a:off x="3886200" y="1908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>
      <xdr:nvSpPr>
        <xdr:cNvPr id="1765" name="Line 741"/>
        <xdr:cNvSpPr>
          <a:spLocks/>
        </xdr:cNvSpPr>
      </xdr:nvSpPr>
      <xdr:spPr>
        <a:xfrm>
          <a:off x="3886200" y="1908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766" name="Line 742"/>
        <xdr:cNvSpPr>
          <a:spLocks/>
        </xdr:cNvSpPr>
      </xdr:nvSpPr>
      <xdr:spPr>
        <a:xfrm>
          <a:off x="3886200" y="1944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767" name="Line 743"/>
        <xdr:cNvSpPr>
          <a:spLocks/>
        </xdr:cNvSpPr>
      </xdr:nvSpPr>
      <xdr:spPr>
        <a:xfrm>
          <a:off x="3886200" y="1944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768" name="Line 744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769" name="Line 745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770" name="Line 746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771" name="Line 747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772" name="Line 748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773" name="Line 749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774" name="Line 750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775" name="Line 751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776" name="Line 752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777" name="Line 753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778" name="Line 754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779" name="Line 755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780" name="Line 756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781" name="Line 757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782" name="Line 758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783" name="Line 759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784" name="Line 760"/>
        <xdr:cNvSpPr>
          <a:spLocks/>
        </xdr:cNvSpPr>
      </xdr:nvSpPr>
      <xdr:spPr>
        <a:xfrm>
          <a:off x="38862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785" name="Line 761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786" name="Line 762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787" name="Line 763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788" name="Line 764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789" name="Line 765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790" name="Line 766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791" name="Line 767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792" name="Line 768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793" name="Line 769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794" name="Line 770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795" name="Line 771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796" name="Line 772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797" name="Line 773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798" name="Line 774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799" name="Line 775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800" name="Line 776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801" name="Line 777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125</xdr:row>
      <xdr:rowOff>152400</xdr:rowOff>
    </xdr:from>
    <xdr:to>
      <xdr:col>4</xdr:col>
      <xdr:colOff>0</xdr:colOff>
      <xdr:row>125</xdr:row>
      <xdr:rowOff>152400</xdr:rowOff>
    </xdr:to>
    <xdr:sp>
      <xdr:nvSpPr>
        <xdr:cNvPr id="1802" name="Line 778"/>
        <xdr:cNvSpPr>
          <a:spLocks/>
        </xdr:cNvSpPr>
      </xdr:nvSpPr>
      <xdr:spPr>
        <a:xfrm>
          <a:off x="3886200" y="2863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125</xdr:row>
      <xdr:rowOff>152400</xdr:rowOff>
    </xdr:from>
    <xdr:to>
      <xdr:col>4</xdr:col>
      <xdr:colOff>0</xdr:colOff>
      <xdr:row>125</xdr:row>
      <xdr:rowOff>152400</xdr:rowOff>
    </xdr:to>
    <xdr:sp>
      <xdr:nvSpPr>
        <xdr:cNvPr id="1803" name="Line 779"/>
        <xdr:cNvSpPr>
          <a:spLocks/>
        </xdr:cNvSpPr>
      </xdr:nvSpPr>
      <xdr:spPr>
        <a:xfrm>
          <a:off x="3886200" y="2863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126</xdr:row>
      <xdr:rowOff>0</xdr:rowOff>
    </xdr:from>
    <xdr:to>
      <xdr:col>4</xdr:col>
      <xdr:colOff>0</xdr:colOff>
      <xdr:row>126</xdr:row>
      <xdr:rowOff>0</xdr:rowOff>
    </xdr:to>
    <xdr:sp>
      <xdr:nvSpPr>
        <xdr:cNvPr id="1804" name="Line 780"/>
        <xdr:cNvSpPr>
          <a:spLocks/>
        </xdr:cNvSpPr>
      </xdr:nvSpPr>
      <xdr:spPr>
        <a:xfrm>
          <a:off x="3886200" y="2904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126</xdr:row>
      <xdr:rowOff>0</xdr:rowOff>
    </xdr:from>
    <xdr:to>
      <xdr:col>4</xdr:col>
      <xdr:colOff>0</xdr:colOff>
      <xdr:row>126</xdr:row>
      <xdr:rowOff>0</xdr:rowOff>
    </xdr:to>
    <xdr:sp>
      <xdr:nvSpPr>
        <xdr:cNvPr id="1805" name="Line 781"/>
        <xdr:cNvSpPr>
          <a:spLocks/>
        </xdr:cNvSpPr>
      </xdr:nvSpPr>
      <xdr:spPr>
        <a:xfrm>
          <a:off x="3886200" y="2904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130</xdr:row>
      <xdr:rowOff>152400</xdr:rowOff>
    </xdr:from>
    <xdr:to>
      <xdr:col>4</xdr:col>
      <xdr:colOff>0</xdr:colOff>
      <xdr:row>130</xdr:row>
      <xdr:rowOff>152400</xdr:rowOff>
    </xdr:to>
    <xdr:sp>
      <xdr:nvSpPr>
        <xdr:cNvPr id="1806" name="Line 782"/>
        <xdr:cNvSpPr>
          <a:spLocks/>
        </xdr:cNvSpPr>
      </xdr:nvSpPr>
      <xdr:spPr>
        <a:xfrm>
          <a:off x="3886200" y="3029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130</xdr:row>
      <xdr:rowOff>152400</xdr:rowOff>
    </xdr:from>
    <xdr:to>
      <xdr:col>4</xdr:col>
      <xdr:colOff>0</xdr:colOff>
      <xdr:row>130</xdr:row>
      <xdr:rowOff>152400</xdr:rowOff>
    </xdr:to>
    <xdr:sp>
      <xdr:nvSpPr>
        <xdr:cNvPr id="1807" name="Line 783"/>
        <xdr:cNvSpPr>
          <a:spLocks/>
        </xdr:cNvSpPr>
      </xdr:nvSpPr>
      <xdr:spPr>
        <a:xfrm>
          <a:off x="3886200" y="3029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808" name="Line 784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809" name="Line 785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810" name="Line 786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148</xdr:row>
      <xdr:rowOff>0</xdr:rowOff>
    </xdr:to>
    <xdr:sp>
      <xdr:nvSpPr>
        <xdr:cNvPr id="1811" name="Line 787"/>
        <xdr:cNvSpPr>
          <a:spLocks/>
        </xdr:cNvSpPr>
      </xdr:nvSpPr>
      <xdr:spPr>
        <a:xfrm>
          <a:off x="3886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812" name="Line 788"/>
        <xdr:cNvSpPr>
          <a:spLocks/>
        </xdr:cNvSpPr>
      </xdr:nvSpPr>
      <xdr:spPr>
        <a:xfrm>
          <a:off x="3886200" y="2827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813" name="Line 789"/>
        <xdr:cNvSpPr>
          <a:spLocks/>
        </xdr:cNvSpPr>
      </xdr:nvSpPr>
      <xdr:spPr>
        <a:xfrm>
          <a:off x="3886200" y="2827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814" name="Line 790"/>
        <xdr:cNvSpPr>
          <a:spLocks/>
        </xdr:cNvSpPr>
      </xdr:nvSpPr>
      <xdr:spPr>
        <a:xfrm>
          <a:off x="3886200" y="2827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815" name="Line 791"/>
        <xdr:cNvSpPr>
          <a:spLocks/>
        </xdr:cNvSpPr>
      </xdr:nvSpPr>
      <xdr:spPr>
        <a:xfrm>
          <a:off x="3886200" y="2827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816" name="Line 792"/>
        <xdr:cNvSpPr>
          <a:spLocks/>
        </xdr:cNvSpPr>
      </xdr:nvSpPr>
      <xdr:spPr>
        <a:xfrm>
          <a:off x="3886200" y="2827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817" name="Line 793"/>
        <xdr:cNvSpPr>
          <a:spLocks/>
        </xdr:cNvSpPr>
      </xdr:nvSpPr>
      <xdr:spPr>
        <a:xfrm>
          <a:off x="3886200" y="2827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818" name="Line 794"/>
        <xdr:cNvSpPr>
          <a:spLocks/>
        </xdr:cNvSpPr>
      </xdr:nvSpPr>
      <xdr:spPr>
        <a:xfrm>
          <a:off x="3886200" y="2827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819" name="Line 795"/>
        <xdr:cNvSpPr>
          <a:spLocks/>
        </xdr:cNvSpPr>
      </xdr:nvSpPr>
      <xdr:spPr>
        <a:xfrm>
          <a:off x="3886200" y="2827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820" name="Line 796"/>
        <xdr:cNvSpPr>
          <a:spLocks/>
        </xdr:cNvSpPr>
      </xdr:nvSpPr>
      <xdr:spPr>
        <a:xfrm>
          <a:off x="3886200" y="2827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821" name="Line 797"/>
        <xdr:cNvSpPr>
          <a:spLocks/>
        </xdr:cNvSpPr>
      </xdr:nvSpPr>
      <xdr:spPr>
        <a:xfrm>
          <a:off x="3886200" y="2827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822" name="Line 798"/>
        <xdr:cNvSpPr>
          <a:spLocks/>
        </xdr:cNvSpPr>
      </xdr:nvSpPr>
      <xdr:spPr>
        <a:xfrm>
          <a:off x="3886200" y="2827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823" name="Line 799"/>
        <xdr:cNvSpPr>
          <a:spLocks/>
        </xdr:cNvSpPr>
      </xdr:nvSpPr>
      <xdr:spPr>
        <a:xfrm>
          <a:off x="3886200" y="2827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824" name="Line 800"/>
        <xdr:cNvSpPr>
          <a:spLocks/>
        </xdr:cNvSpPr>
      </xdr:nvSpPr>
      <xdr:spPr>
        <a:xfrm>
          <a:off x="3886200" y="2827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825" name="Line 801"/>
        <xdr:cNvSpPr>
          <a:spLocks/>
        </xdr:cNvSpPr>
      </xdr:nvSpPr>
      <xdr:spPr>
        <a:xfrm>
          <a:off x="3886200" y="2827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826" name="Line 802"/>
        <xdr:cNvSpPr>
          <a:spLocks/>
        </xdr:cNvSpPr>
      </xdr:nvSpPr>
      <xdr:spPr>
        <a:xfrm>
          <a:off x="3886200" y="2827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827" name="Line 803"/>
        <xdr:cNvSpPr>
          <a:spLocks/>
        </xdr:cNvSpPr>
      </xdr:nvSpPr>
      <xdr:spPr>
        <a:xfrm>
          <a:off x="3886200" y="2827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828" name="Line 804"/>
        <xdr:cNvSpPr>
          <a:spLocks/>
        </xdr:cNvSpPr>
      </xdr:nvSpPr>
      <xdr:spPr>
        <a:xfrm>
          <a:off x="3886200" y="2827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829" name="Line 805"/>
        <xdr:cNvSpPr>
          <a:spLocks/>
        </xdr:cNvSpPr>
      </xdr:nvSpPr>
      <xdr:spPr>
        <a:xfrm>
          <a:off x="3886200" y="2827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830" name="Line 806"/>
        <xdr:cNvSpPr>
          <a:spLocks/>
        </xdr:cNvSpPr>
      </xdr:nvSpPr>
      <xdr:spPr>
        <a:xfrm>
          <a:off x="3886200" y="2827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831" name="Line 807"/>
        <xdr:cNvSpPr>
          <a:spLocks/>
        </xdr:cNvSpPr>
      </xdr:nvSpPr>
      <xdr:spPr>
        <a:xfrm>
          <a:off x="3886200" y="2827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1832" name="Line 808"/>
        <xdr:cNvSpPr>
          <a:spLocks/>
        </xdr:cNvSpPr>
      </xdr:nvSpPr>
      <xdr:spPr>
        <a:xfrm>
          <a:off x="3886200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1833" name="Line 809"/>
        <xdr:cNvSpPr>
          <a:spLocks/>
        </xdr:cNvSpPr>
      </xdr:nvSpPr>
      <xdr:spPr>
        <a:xfrm>
          <a:off x="3886200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1834" name="Line 810"/>
        <xdr:cNvSpPr>
          <a:spLocks/>
        </xdr:cNvSpPr>
      </xdr:nvSpPr>
      <xdr:spPr>
        <a:xfrm>
          <a:off x="3886200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1835" name="Line 811"/>
        <xdr:cNvSpPr>
          <a:spLocks/>
        </xdr:cNvSpPr>
      </xdr:nvSpPr>
      <xdr:spPr>
        <a:xfrm>
          <a:off x="3886200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1836" name="Line 812"/>
        <xdr:cNvSpPr>
          <a:spLocks/>
        </xdr:cNvSpPr>
      </xdr:nvSpPr>
      <xdr:spPr>
        <a:xfrm>
          <a:off x="3886200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837" name="Line 813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838" name="Line 814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839" name="Line 815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840" name="Line 816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841" name="Line 817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842" name="Line 818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843" name="Line 819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844" name="Line 820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845" name="Line 821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846" name="Line 822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847" name="Line 823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848" name="Line 824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849" name="Line 825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850" name="Line 826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851" name="Line 827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852" name="Line 828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853" name="Line 829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854" name="Line 830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855" name="Line 831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856" name="Line 832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152400</xdr:rowOff>
    </xdr:from>
    <xdr:to>
      <xdr:col>4</xdr:col>
      <xdr:colOff>0</xdr:colOff>
      <xdr:row>115</xdr:row>
      <xdr:rowOff>152400</xdr:rowOff>
    </xdr:to>
    <xdr:sp>
      <xdr:nvSpPr>
        <xdr:cNvPr id="1857" name="Line 833"/>
        <xdr:cNvSpPr>
          <a:spLocks/>
        </xdr:cNvSpPr>
      </xdr:nvSpPr>
      <xdr:spPr>
        <a:xfrm>
          <a:off x="3886200" y="2827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152400</xdr:rowOff>
    </xdr:from>
    <xdr:to>
      <xdr:col>4</xdr:col>
      <xdr:colOff>0</xdr:colOff>
      <xdr:row>115</xdr:row>
      <xdr:rowOff>152400</xdr:rowOff>
    </xdr:to>
    <xdr:sp>
      <xdr:nvSpPr>
        <xdr:cNvPr id="1858" name="Line 834"/>
        <xdr:cNvSpPr>
          <a:spLocks/>
        </xdr:cNvSpPr>
      </xdr:nvSpPr>
      <xdr:spPr>
        <a:xfrm>
          <a:off x="3886200" y="2827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116</xdr:row>
      <xdr:rowOff>0</xdr:rowOff>
    </xdr:from>
    <xdr:to>
      <xdr:col>4</xdr:col>
      <xdr:colOff>0</xdr:colOff>
      <xdr:row>116</xdr:row>
      <xdr:rowOff>0</xdr:rowOff>
    </xdr:to>
    <xdr:sp>
      <xdr:nvSpPr>
        <xdr:cNvPr id="1859" name="Line 835"/>
        <xdr:cNvSpPr>
          <a:spLocks/>
        </xdr:cNvSpPr>
      </xdr:nvSpPr>
      <xdr:spPr>
        <a:xfrm>
          <a:off x="3886200" y="2827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116</xdr:row>
      <xdr:rowOff>0</xdr:rowOff>
    </xdr:from>
    <xdr:to>
      <xdr:col>4</xdr:col>
      <xdr:colOff>0</xdr:colOff>
      <xdr:row>116</xdr:row>
      <xdr:rowOff>0</xdr:rowOff>
    </xdr:to>
    <xdr:sp>
      <xdr:nvSpPr>
        <xdr:cNvPr id="1860" name="Line 836"/>
        <xdr:cNvSpPr>
          <a:spLocks/>
        </xdr:cNvSpPr>
      </xdr:nvSpPr>
      <xdr:spPr>
        <a:xfrm>
          <a:off x="3886200" y="2827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152400</xdr:rowOff>
    </xdr:from>
    <xdr:to>
      <xdr:col>4</xdr:col>
      <xdr:colOff>0</xdr:colOff>
      <xdr:row>115</xdr:row>
      <xdr:rowOff>152400</xdr:rowOff>
    </xdr:to>
    <xdr:sp>
      <xdr:nvSpPr>
        <xdr:cNvPr id="1861" name="Line 837"/>
        <xdr:cNvSpPr>
          <a:spLocks/>
        </xdr:cNvSpPr>
      </xdr:nvSpPr>
      <xdr:spPr>
        <a:xfrm>
          <a:off x="3886200" y="2827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152400</xdr:rowOff>
    </xdr:from>
    <xdr:to>
      <xdr:col>4</xdr:col>
      <xdr:colOff>0</xdr:colOff>
      <xdr:row>115</xdr:row>
      <xdr:rowOff>152400</xdr:rowOff>
    </xdr:to>
    <xdr:sp>
      <xdr:nvSpPr>
        <xdr:cNvPr id="1862" name="Line 838"/>
        <xdr:cNvSpPr>
          <a:spLocks/>
        </xdr:cNvSpPr>
      </xdr:nvSpPr>
      <xdr:spPr>
        <a:xfrm>
          <a:off x="3886200" y="2827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116</xdr:row>
      <xdr:rowOff>0</xdr:rowOff>
    </xdr:from>
    <xdr:to>
      <xdr:col>4</xdr:col>
      <xdr:colOff>0</xdr:colOff>
      <xdr:row>116</xdr:row>
      <xdr:rowOff>0</xdr:rowOff>
    </xdr:to>
    <xdr:sp>
      <xdr:nvSpPr>
        <xdr:cNvPr id="1863" name="Line 839"/>
        <xdr:cNvSpPr>
          <a:spLocks/>
        </xdr:cNvSpPr>
      </xdr:nvSpPr>
      <xdr:spPr>
        <a:xfrm>
          <a:off x="3886200" y="2827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116</xdr:row>
      <xdr:rowOff>0</xdr:rowOff>
    </xdr:from>
    <xdr:to>
      <xdr:col>4</xdr:col>
      <xdr:colOff>0</xdr:colOff>
      <xdr:row>116</xdr:row>
      <xdr:rowOff>0</xdr:rowOff>
    </xdr:to>
    <xdr:sp>
      <xdr:nvSpPr>
        <xdr:cNvPr id="1864" name="Line 840"/>
        <xdr:cNvSpPr>
          <a:spLocks/>
        </xdr:cNvSpPr>
      </xdr:nvSpPr>
      <xdr:spPr>
        <a:xfrm>
          <a:off x="3886200" y="2827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152400</xdr:rowOff>
    </xdr:from>
    <xdr:to>
      <xdr:col>4</xdr:col>
      <xdr:colOff>0</xdr:colOff>
      <xdr:row>115</xdr:row>
      <xdr:rowOff>152400</xdr:rowOff>
    </xdr:to>
    <xdr:sp>
      <xdr:nvSpPr>
        <xdr:cNvPr id="1865" name="Line 841"/>
        <xdr:cNvSpPr>
          <a:spLocks/>
        </xdr:cNvSpPr>
      </xdr:nvSpPr>
      <xdr:spPr>
        <a:xfrm>
          <a:off x="3886200" y="2827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152400</xdr:rowOff>
    </xdr:from>
    <xdr:to>
      <xdr:col>4</xdr:col>
      <xdr:colOff>0</xdr:colOff>
      <xdr:row>115</xdr:row>
      <xdr:rowOff>152400</xdr:rowOff>
    </xdr:to>
    <xdr:sp>
      <xdr:nvSpPr>
        <xdr:cNvPr id="1866" name="Line 842"/>
        <xdr:cNvSpPr>
          <a:spLocks/>
        </xdr:cNvSpPr>
      </xdr:nvSpPr>
      <xdr:spPr>
        <a:xfrm>
          <a:off x="3886200" y="2827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116</xdr:row>
      <xdr:rowOff>0</xdr:rowOff>
    </xdr:from>
    <xdr:to>
      <xdr:col>4</xdr:col>
      <xdr:colOff>0</xdr:colOff>
      <xdr:row>116</xdr:row>
      <xdr:rowOff>0</xdr:rowOff>
    </xdr:to>
    <xdr:sp>
      <xdr:nvSpPr>
        <xdr:cNvPr id="1867" name="Line 843"/>
        <xdr:cNvSpPr>
          <a:spLocks/>
        </xdr:cNvSpPr>
      </xdr:nvSpPr>
      <xdr:spPr>
        <a:xfrm>
          <a:off x="3886200" y="2827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116</xdr:row>
      <xdr:rowOff>0</xdr:rowOff>
    </xdr:from>
    <xdr:to>
      <xdr:col>4</xdr:col>
      <xdr:colOff>0</xdr:colOff>
      <xdr:row>116</xdr:row>
      <xdr:rowOff>0</xdr:rowOff>
    </xdr:to>
    <xdr:sp>
      <xdr:nvSpPr>
        <xdr:cNvPr id="1868" name="Line 844"/>
        <xdr:cNvSpPr>
          <a:spLocks/>
        </xdr:cNvSpPr>
      </xdr:nvSpPr>
      <xdr:spPr>
        <a:xfrm>
          <a:off x="3886200" y="2827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152400</xdr:rowOff>
    </xdr:from>
    <xdr:to>
      <xdr:col>4</xdr:col>
      <xdr:colOff>0</xdr:colOff>
      <xdr:row>115</xdr:row>
      <xdr:rowOff>152400</xdr:rowOff>
    </xdr:to>
    <xdr:sp>
      <xdr:nvSpPr>
        <xdr:cNvPr id="1869" name="Line 845"/>
        <xdr:cNvSpPr>
          <a:spLocks/>
        </xdr:cNvSpPr>
      </xdr:nvSpPr>
      <xdr:spPr>
        <a:xfrm>
          <a:off x="3886200" y="2827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152400</xdr:rowOff>
    </xdr:from>
    <xdr:to>
      <xdr:col>4</xdr:col>
      <xdr:colOff>0</xdr:colOff>
      <xdr:row>115</xdr:row>
      <xdr:rowOff>152400</xdr:rowOff>
    </xdr:to>
    <xdr:sp>
      <xdr:nvSpPr>
        <xdr:cNvPr id="1870" name="Line 846"/>
        <xdr:cNvSpPr>
          <a:spLocks/>
        </xdr:cNvSpPr>
      </xdr:nvSpPr>
      <xdr:spPr>
        <a:xfrm>
          <a:off x="3886200" y="2827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116</xdr:row>
      <xdr:rowOff>0</xdr:rowOff>
    </xdr:from>
    <xdr:to>
      <xdr:col>4</xdr:col>
      <xdr:colOff>0</xdr:colOff>
      <xdr:row>116</xdr:row>
      <xdr:rowOff>0</xdr:rowOff>
    </xdr:to>
    <xdr:sp>
      <xdr:nvSpPr>
        <xdr:cNvPr id="1871" name="Line 847"/>
        <xdr:cNvSpPr>
          <a:spLocks/>
        </xdr:cNvSpPr>
      </xdr:nvSpPr>
      <xdr:spPr>
        <a:xfrm>
          <a:off x="3886200" y="2827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116</xdr:row>
      <xdr:rowOff>0</xdr:rowOff>
    </xdr:from>
    <xdr:to>
      <xdr:col>4</xdr:col>
      <xdr:colOff>0</xdr:colOff>
      <xdr:row>116</xdr:row>
      <xdr:rowOff>0</xdr:rowOff>
    </xdr:to>
    <xdr:sp>
      <xdr:nvSpPr>
        <xdr:cNvPr id="1872" name="Line 848"/>
        <xdr:cNvSpPr>
          <a:spLocks/>
        </xdr:cNvSpPr>
      </xdr:nvSpPr>
      <xdr:spPr>
        <a:xfrm>
          <a:off x="3886200" y="2827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152400</xdr:rowOff>
    </xdr:from>
    <xdr:to>
      <xdr:col>4</xdr:col>
      <xdr:colOff>0</xdr:colOff>
      <xdr:row>115</xdr:row>
      <xdr:rowOff>152400</xdr:rowOff>
    </xdr:to>
    <xdr:sp>
      <xdr:nvSpPr>
        <xdr:cNvPr id="1873" name="Line 849"/>
        <xdr:cNvSpPr>
          <a:spLocks/>
        </xdr:cNvSpPr>
      </xdr:nvSpPr>
      <xdr:spPr>
        <a:xfrm>
          <a:off x="3886200" y="2827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152400</xdr:rowOff>
    </xdr:from>
    <xdr:to>
      <xdr:col>4</xdr:col>
      <xdr:colOff>0</xdr:colOff>
      <xdr:row>115</xdr:row>
      <xdr:rowOff>152400</xdr:rowOff>
    </xdr:to>
    <xdr:sp>
      <xdr:nvSpPr>
        <xdr:cNvPr id="1874" name="Line 850"/>
        <xdr:cNvSpPr>
          <a:spLocks/>
        </xdr:cNvSpPr>
      </xdr:nvSpPr>
      <xdr:spPr>
        <a:xfrm>
          <a:off x="3886200" y="2827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116</xdr:row>
      <xdr:rowOff>0</xdr:rowOff>
    </xdr:from>
    <xdr:to>
      <xdr:col>4</xdr:col>
      <xdr:colOff>0</xdr:colOff>
      <xdr:row>116</xdr:row>
      <xdr:rowOff>0</xdr:rowOff>
    </xdr:to>
    <xdr:sp>
      <xdr:nvSpPr>
        <xdr:cNvPr id="1875" name="Line 851"/>
        <xdr:cNvSpPr>
          <a:spLocks/>
        </xdr:cNvSpPr>
      </xdr:nvSpPr>
      <xdr:spPr>
        <a:xfrm>
          <a:off x="3886200" y="2827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116</xdr:row>
      <xdr:rowOff>0</xdr:rowOff>
    </xdr:from>
    <xdr:to>
      <xdr:col>4</xdr:col>
      <xdr:colOff>0</xdr:colOff>
      <xdr:row>116</xdr:row>
      <xdr:rowOff>0</xdr:rowOff>
    </xdr:to>
    <xdr:sp>
      <xdr:nvSpPr>
        <xdr:cNvPr id="1876" name="Line 852"/>
        <xdr:cNvSpPr>
          <a:spLocks/>
        </xdr:cNvSpPr>
      </xdr:nvSpPr>
      <xdr:spPr>
        <a:xfrm>
          <a:off x="3886200" y="2827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152400</xdr:rowOff>
    </xdr:from>
    <xdr:to>
      <xdr:col>4</xdr:col>
      <xdr:colOff>0</xdr:colOff>
      <xdr:row>115</xdr:row>
      <xdr:rowOff>152400</xdr:rowOff>
    </xdr:to>
    <xdr:sp>
      <xdr:nvSpPr>
        <xdr:cNvPr id="1877" name="Line 853"/>
        <xdr:cNvSpPr>
          <a:spLocks/>
        </xdr:cNvSpPr>
      </xdr:nvSpPr>
      <xdr:spPr>
        <a:xfrm>
          <a:off x="3886200" y="2827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152400</xdr:rowOff>
    </xdr:from>
    <xdr:to>
      <xdr:col>4</xdr:col>
      <xdr:colOff>0</xdr:colOff>
      <xdr:row>115</xdr:row>
      <xdr:rowOff>152400</xdr:rowOff>
    </xdr:to>
    <xdr:sp>
      <xdr:nvSpPr>
        <xdr:cNvPr id="1878" name="Line 854"/>
        <xdr:cNvSpPr>
          <a:spLocks/>
        </xdr:cNvSpPr>
      </xdr:nvSpPr>
      <xdr:spPr>
        <a:xfrm>
          <a:off x="3886200" y="2827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116</xdr:row>
      <xdr:rowOff>0</xdr:rowOff>
    </xdr:from>
    <xdr:to>
      <xdr:col>4</xdr:col>
      <xdr:colOff>0</xdr:colOff>
      <xdr:row>116</xdr:row>
      <xdr:rowOff>0</xdr:rowOff>
    </xdr:to>
    <xdr:sp>
      <xdr:nvSpPr>
        <xdr:cNvPr id="1879" name="Line 855"/>
        <xdr:cNvSpPr>
          <a:spLocks/>
        </xdr:cNvSpPr>
      </xdr:nvSpPr>
      <xdr:spPr>
        <a:xfrm>
          <a:off x="3886200" y="2827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116</xdr:row>
      <xdr:rowOff>0</xdr:rowOff>
    </xdr:from>
    <xdr:to>
      <xdr:col>4</xdr:col>
      <xdr:colOff>0</xdr:colOff>
      <xdr:row>116</xdr:row>
      <xdr:rowOff>0</xdr:rowOff>
    </xdr:to>
    <xdr:sp>
      <xdr:nvSpPr>
        <xdr:cNvPr id="1880" name="Line 856"/>
        <xdr:cNvSpPr>
          <a:spLocks/>
        </xdr:cNvSpPr>
      </xdr:nvSpPr>
      <xdr:spPr>
        <a:xfrm>
          <a:off x="3886200" y="2827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152400</xdr:rowOff>
    </xdr:from>
    <xdr:to>
      <xdr:col>4</xdr:col>
      <xdr:colOff>0</xdr:colOff>
      <xdr:row>115</xdr:row>
      <xdr:rowOff>152400</xdr:rowOff>
    </xdr:to>
    <xdr:sp>
      <xdr:nvSpPr>
        <xdr:cNvPr id="1881" name="Line 857"/>
        <xdr:cNvSpPr>
          <a:spLocks/>
        </xdr:cNvSpPr>
      </xdr:nvSpPr>
      <xdr:spPr>
        <a:xfrm>
          <a:off x="3886200" y="2827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152400</xdr:rowOff>
    </xdr:from>
    <xdr:to>
      <xdr:col>4</xdr:col>
      <xdr:colOff>0</xdr:colOff>
      <xdr:row>115</xdr:row>
      <xdr:rowOff>152400</xdr:rowOff>
    </xdr:to>
    <xdr:sp>
      <xdr:nvSpPr>
        <xdr:cNvPr id="1882" name="Line 858"/>
        <xdr:cNvSpPr>
          <a:spLocks/>
        </xdr:cNvSpPr>
      </xdr:nvSpPr>
      <xdr:spPr>
        <a:xfrm>
          <a:off x="3886200" y="2827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116</xdr:row>
      <xdr:rowOff>0</xdr:rowOff>
    </xdr:from>
    <xdr:to>
      <xdr:col>4</xdr:col>
      <xdr:colOff>0</xdr:colOff>
      <xdr:row>116</xdr:row>
      <xdr:rowOff>0</xdr:rowOff>
    </xdr:to>
    <xdr:sp>
      <xdr:nvSpPr>
        <xdr:cNvPr id="1883" name="Line 859"/>
        <xdr:cNvSpPr>
          <a:spLocks/>
        </xdr:cNvSpPr>
      </xdr:nvSpPr>
      <xdr:spPr>
        <a:xfrm>
          <a:off x="3886200" y="2827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116</xdr:row>
      <xdr:rowOff>0</xdr:rowOff>
    </xdr:from>
    <xdr:to>
      <xdr:col>4</xdr:col>
      <xdr:colOff>0</xdr:colOff>
      <xdr:row>116</xdr:row>
      <xdr:rowOff>0</xdr:rowOff>
    </xdr:to>
    <xdr:sp>
      <xdr:nvSpPr>
        <xdr:cNvPr id="1884" name="Line 860"/>
        <xdr:cNvSpPr>
          <a:spLocks/>
        </xdr:cNvSpPr>
      </xdr:nvSpPr>
      <xdr:spPr>
        <a:xfrm>
          <a:off x="3886200" y="2827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152400</xdr:rowOff>
    </xdr:from>
    <xdr:to>
      <xdr:col>4</xdr:col>
      <xdr:colOff>0</xdr:colOff>
      <xdr:row>115</xdr:row>
      <xdr:rowOff>152400</xdr:rowOff>
    </xdr:to>
    <xdr:sp>
      <xdr:nvSpPr>
        <xdr:cNvPr id="1885" name="Line 861"/>
        <xdr:cNvSpPr>
          <a:spLocks/>
        </xdr:cNvSpPr>
      </xdr:nvSpPr>
      <xdr:spPr>
        <a:xfrm>
          <a:off x="3886200" y="2827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152400</xdr:rowOff>
    </xdr:from>
    <xdr:to>
      <xdr:col>4</xdr:col>
      <xdr:colOff>0</xdr:colOff>
      <xdr:row>115</xdr:row>
      <xdr:rowOff>152400</xdr:rowOff>
    </xdr:to>
    <xdr:sp>
      <xdr:nvSpPr>
        <xdr:cNvPr id="1886" name="Line 862"/>
        <xdr:cNvSpPr>
          <a:spLocks/>
        </xdr:cNvSpPr>
      </xdr:nvSpPr>
      <xdr:spPr>
        <a:xfrm>
          <a:off x="3886200" y="2827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116</xdr:row>
      <xdr:rowOff>0</xdr:rowOff>
    </xdr:from>
    <xdr:to>
      <xdr:col>4</xdr:col>
      <xdr:colOff>0</xdr:colOff>
      <xdr:row>116</xdr:row>
      <xdr:rowOff>0</xdr:rowOff>
    </xdr:to>
    <xdr:sp>
      <xdr:nvSpPr>
        <xdr:cNvPr id="1887" name="Line 863"/>
        <xdr:cNvSpPr>
          <a:spLocks/>
        </xdr:cNvSpPr>
      </xdr:nvSpPr>
      <xdr:spPr>
        <a:xfrm>
          <a:off x="3886200" y="2827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116</xdr:row>
      <xdr:rowOff>0</xdr:rowOff>
    </xdr:from>
    <xdr:to>
      <xdr:col>4</xdr:col>
      <xdr:colOff>0</xdr:colOff>
      <xdr:row>116</xdr:row>
      <xdr:rowOff>0</xdr:rowOff>
    </xdr:to>
    <xdr:sp>
      <xdr:nvSpPr>
        <xdr:cNvPr id="1888" name="Line 864"/>
        <xdr:cNvSpPr>
          <a:spLocks/>
        </xdr:cNvSpPr>
      </xdr:nvSpPr>
      <xdr:spPr>
        <a:xfrm>
          <a:off x="3886200" y="2827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152400</xdr:rowOff>
    </xdr:from>
    <xdr:to>
      <xdr:col>4</xdr:col>
      <xdr:colOff>0</xdr:colOff>
      <xdr:row>115</xdr:row>
      <xdr:rowOff>152400</xdr:rowOff>
    </xdr:to>
    <xdr:sp>
      <xdr:nvSpPr>
        <xdr:cNvPr id="1889" name="Line 865"/>
        <xdr:cNvSpPr>
          <a:spLocks/>
        </xdr:cNvSpPr>
      </xdr:nvSpPr>
      <xdr:spPr>
        <a:xfrm>
          <a:off x="3886200" y="2827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152400</xdr:rowOff>
    </xdr:from>
    <xdr:to>
      <xdr:col>4</xdr:col>
      <xdr:colOff>0</xdr:colOff>
      <xdr:row>115</xdr:row>
      <xdr:rowOff>152400</xdr:rowOff>
    </xdr:to>
    <xdr:sp>
      <xdr:nvSpPr>
        <xdr:cNvPr id="1890" name="Line 866"/>
        <xdr:cNvSpPr>
          <a:spLocks/>
        </xdr:cNvSpPr>
      </xdr:nvSpPr>
      <xdr:spPr>
        <a:xfrm>
          <a:off x="3886200" y="2827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116</xdr:row>
      <xdr:rowOff>0</xdr:rowOff>
    </xdr:from>
    <xdr:to>
      <xdr:col>4</xdr:col>
      <xdr:colOff>0</xdr:colOff>
      <xdr:row>116</xdr:row>
      <xdr:rowOff>0</xdr:rowOff>
    </xdr:to>
    <xdr:sp>
      <xdr:nvSpPr>
        <xdr:cNvPr id="1891" name="Line 867"/>
        <xdr:cNvSpPr>
          <a:spLocks/>
        </xdr:cNvSpPr>
      </xdr:nvSpPr>
      <xdr:spPr>
        <a:xfrm>
          <a:off x="3886200" y="2827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116</xdr:row>
      <xdr:rowOff>0</xdr:rowOff>
    </xdr:from>
    <xdr:to>
      <xdr:col>4</xdr:col>
      <xdr:colOff>0</xdr:colOff>
      <xdr:row>116</xdr:row>
      <xdr:rowOff>0</xdr:rowOff>
    </xdr:to>
    <xdr:sp>
      <xdr:nvSpPr>
        <xdr:cNvPr id="1892" name="Line 868"/>
        <xdr:cNvSpPr>
          <a:spLocks/>
        </xdr:cNvSpPr>
      </xdr:nvSpPr>
      <xdr:spPr>
        <a:xfrm>
          <a:off x="3886200" y="2827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152400</xdr:rowOff>
    </xdr:from>
    <xdr:to>
      <xdr:col>4</xdr:col>
      <xdr:colOff>0</xdr:colOff>
      <xdr:row>115</xdr:row>
      <xdr:rowOff>152400</xdr:rowOff>
    </xdr:to>
    <xdr:sp>
      <xdr:nvSpPr>
        <xdr:cNvPr id="1893" name="Line 869"/>
        <xdr:cNvSpPr>
          <a:spLocks/>
        </xdr:cNvSpPr>
      </xdr:nvSpPr>
      <xdr:spPr>
        <a:xfrm>
          <a:off x="3886200" y="2827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152400</xdr:rowOff>
    </xdr:from>
    <xdr:to>
      <xdr:col>4</xdr:col>
      <xdr:colOff>0</xdr:colOff>
      <xdr:row>115</xdr:row>
      <xdr:rowOff>152400</xdr:rowOff>
    </xdr:to>
    <xdr:sp>
      <xdr:nvSpPr>
        <xdr:cNvPr id="1894" name="Line 870"/>
        <xdr:cNvSpPr>
          <a:spLocks/>
        </xdr:cNvSpPr>
      </xdr:nvSpPr>
      <xdr:spPr>
        <a:xfrm>
          <a:off x="3886200" y="2827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116</xdr:row>
      <xdr:rowOff>0</xdr:rowOff>
    </xdr:from>
    <xdr:to>
      <xdr:col>4</xdr:col>
      <xdr:colOff>0</xdr:colOff>
      <xdr:row>116</xdr:row>
      <xdr:rowOff>0</xdr:rowOff>
    </xdr:to>
    <xdr:sp>
      <xdr:nvSpPr>
        <xdr:cNvPr id="1895" name="Line 871"/>
        <xdr:cNvSpPr>
          <a:spLocks/>
        </xdr:cNvSpPr>
      </xdr:nvSpPr>
      <xdr:spPr>
        <a:xfrm>
          <a:off x="3886200" y="2827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116</xdr:row>
      <xdr:rowOff>0</xdr:rowOff>
    </xdr:from>
    <xdr:to>
      <xdr:col>4</xdr:col>
      <xdr:colOff>0</xdr:colOff>
      <xdr:row>116</xdr:row>
      <xdr:rowOff>0</xdr:rowOff>
    </xdr:to>
    <xdr:sp>
      <xdr:nvSpPr>
        <xdr:cNvPr id="1896" name="Line 872"/>
        <xdr:cNvSpPr>
          <a:spLocks/>
        </xdr:cNvSpPr>
      </xdr:nvSpPr>
      <xdr:spPr>
        <a:xfrm>
          <a:off x="3886200" y="2827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152400</xdr:rowOff>
    </xdr:from>
    <xdr:to>
      <xdr:col>4</xdr:col>
      <xdr:colOff>0</xdr:colOff>
      <xdr:row>122</xdr:row>
      <xdr:rowOff>152400</xdr:rowOff>
    </xdr:to>
    <xdr:sp>
      <xdr:nvSpPr>
        <xdr:cNvPr id="1897" name="Line 873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152400</xdr:rowOff>
    </xdr:from>
    <xdr:to>
      <xdr:col>4</xdr:col>
      <xdr:colOff>0</xdr:colOff>
      <xdr:row>122</xdr:row>
      <xdr:rowOff>152400</xdr:rowOff>
    </xdr:to>
    <xdr:sp>
      <xdr:nvSpPr>
        <xdr:cNvPr id="1898" name="Line 874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1899" name="Line 875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1900" name="Line 876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152400</xdr:rowOff>
    </xdr:from>
    <xdr:to>
      <xdr:col>4</xdr:col>
      <xdr:colOff>0</xdr:colOff>
      <xdr:row>122</xdr:row>
      <xdr:rowOff>152400</xdr:rowOff>
    </xdr:to>
    <xdr:sp>
      <xdr:nvSpPr>
        <xdr:cNvPr id="1901" name="Line 877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152400</xdr:rowOff>
    </xdr:from>
    <xdr:to>
      <xdr:col>4</xdr:col>
      <xdr:colOff>0</xdr:colOff>
      <xdr:row>122</xdr:row>
      <xdr:rowOff>152400</xdr:rowOff>
    </xdr:to>
    <xdr:sp>
      <xdr:nvSpPr>
        <xdr:cNvPr id="1902" name="Line 878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1903" name="Line 879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1904" name="Line 880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152400</xdr:rowOff>
    </xdr:from>
    <xdr:to>
      <xdr:col>4</xdr:col>
      <xdr:colOff>0</xdr:colOff>
      <xdr:row>122</xdr:row>
      <xdr:rowOff>152400</xdr:rowOff>
    </xdr:to>
    <xdr:sp>
      <xdr:nvSpPr>
        <xdr:cNvPr id="1905" name="Line 881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152400</xdr:rowOff>
    </xdr:from>
    <xdr:to>
      <xdr:col>4</xdr:col>
      <xdr:colOff>0</xdr:colOff>
      <xdr:row>122</xdr:row>
      <xdr:rowOff>152400</xdr:rowOff>
    </xdr:to>
    <xdr:sp>
      <xdr:nvSpPr>
        <xdr:cNvPr id="1906" name="Line 882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1907" name="Line 883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1908" name="Line 884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152400</xdr:rowOff>
    </xdr:from>
    <xdr:to>
      <xdr:col>4</xdr:col>
      <xdr:colOff>0</xdr:colOff>
      <xdr:row>122</xdr:row>
      <xdr:rowOff>152400</xdr:rowOff>
    </xdr:to>
    <xdr:sp>
      <xdr:nvSpPr>
        <xdr:cNvPr id="1909" name="Line 885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152400</xdr:rowOff>
    </xdr:from>
    <xdr:to>
      <xdr:col>4</xdr:col>
      <xdr:colOff>0</xdr:colOff>
      <xdr:row>122</xdr:row>
      <xdr:rowOff>152400</xdr:rowOff>
    </xdr:to>
    <xdr:sp>
      <xdr:nvSpPr>
        <xdr:cNvPr id="1910" name="Line 886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1911" name="Line 887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1912" name="Line 888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152400</xdr:rowOff>
    </xdr:from>
    <xdr:to>
      <xdr:col>4</xdr:col>
      <xdr:colOff>0</xdr:colOff>
      <xdr:row>122</xdr:row>
      <xdr:rowOff>152400</xdr:rowOff>
    </xdr:to>
    <xdr:sp>
      <xdr:nvSpPr>
        <xdr:cNvPr id="1913" name="Line 889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152400</xdr:rowOff>
    </xdr:from>
    <xdr:to>
      <xdr:col>4</xdr:col>
      <xdr:colOff>0</xdr:colOff>
      <xdr:row>122</xdr:row>
      <xdr:rowOff>152400</xdr:rowOff>
    </xdr:to>
    <xdr:sp>
      <xdr:nvSpPr>
        <xdr:cNvPr id="1914" name="Line 890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1915" name="Line 891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1916" name="Line 892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152400</xdr:rowOff>
    </xdr:from>
    <xdr:to>
      <xdr:col>4</xdr:col>
      <xdr:colOff>0</xdr:colOff>
      <xdr:row>122</xdr:row>
      <xdr:rowOff>152400</xdr:rowOff>
    </xdr:to>
    <xdr:sp>
      <xdr:nvSpPr>
        <xdr:cNvPr id="1917" name="Line 893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152400</xdr:rowOff>
    </xdr:from>
    <xdr:to>
      <xdr:col>4</xdr:col>
      <xdr:colOff>0</xdr:colOff>
      <xdr:row>122</xdr:row>
      <xdr:rowOff>152400</xdr:rowOff>
    </xdr:to>
    <xdr:sp>
      <xdr:nvSpPr>
        <xdr:cNvPr id="1918" name="Line 894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1919" name="Line 895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1920" name="Line 896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152400</xdr:rowOff>
    </xdr:from>
    <xdr:to>
      <xdr:col>4</xdr:col>
      <xdr:colOff>0</xdr:colOff>
      <xdr:row>122</xdr:row>
      <xdr:rowOff>152400</xdr:rowOff>
    </xdr:to>
    <xdr:sp>
      <xdr:nvSpPr>
        <xdr:cNvPr id="1921" name="Line 897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152400</xdr:rowOff>
    </xdr:from>
    <xdr:to>
      <xdr:col>4</xdr:col>
      <xdr:colOff>0</xdr:colOff>
      <xdr:row>122</xdr:row>
      <xdr:rowOff>152400</xdr:rowOff>
    </xdr:to>
    <xdr:sp>
      <xdr:nvSpPr>
        <xdr:cNvPr id="1922" name="Line 898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1923" name="Line 899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1924" name="Line 900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152400</xdr:rowOff>
    </xdr:from>
    <xdr:to>
      <xdr:col>4</xdr:col>
      <xdr:colOff>0</xdr:colOff>
      <xdr:row>122</xdr:row>
      <xdr:rowOff>152400</xdr:rowOff>
    </xdr:to>
    <xdr:sp>
      <xdr:nvSpPr>
        <xdr:cNvPr id="1925" name="Line 901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152400</xdr:rowOff>
    </xdr:from>
    <xdr:to>
      <xdr:col>4</xdr:col>
      <xdr:colOff>0</xdr:colOff>
      <xdr:row>122</xdr:row>
      <xdr:rowOff>152400</xdr:rowOff>
    </xdr:to>
    <xdr:sp>
      <xdr:nvSpPr>
        <xdr:cNvPr id="1926" name="Line 902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1927" name="Line 903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1928" name="Line 904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152400</xdr:rowOff>
    </xdr:from>
    <xdr:to>
      <xdr:col>4</xdr:col>
      <xdr:colOff>0</xdr:colOff>
      <xdr:row>122</xdr:row>
      <xdr:rowOff>152400</xdr:rowOff>
    </xdr:to>
    <xdr:sp>
      <xdr:nvSpPr>
        <xdr:cNvPr id="1929" name="Line 905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152400</xdr:rowOff>
    </xdr:from>
    <xdr:to>
      <xdr:col>4</xdr:col>
      <xdr:colOff>0</xdr:colOff>
      <xdr:row>122</xdr:row>
      <xdr:rowOff>152400</xdr:rowOff>
    </xdr:to>
    <xdr:sp>
      <xdr:nvSpPr>
        <xdr:cNvPr id="1930" name="Line 906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1931" name="Line 907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1932" name="Line 908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152400</xdr:rowOff>
    </xdr:from>
    <xdr:to>
      <xdr:col>4</xdr:col>
      <xdr:colOff>0</xdr:colOff>
      <xdr:row>122</xdr:row>
      <xdr:rowOff>152400</xdr:rowOff>
    </xdr:to>
    <xdr:sp>
      <xdr:nvSpPr>
        <xdr:cNvPr id="1933" name="Line 909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152400</xdr:rowOff>
    </xdr:from>
    <xdr:to>
      <xdr:col>4</xdr:col>
      <xdr:colOff>0</xdr:colOff>
      <xdr:row>122</xdr:row>
      <xdr:rowOff>152400</xdr:rowOff>
    </xdr:to>
    <xdr:sp>
      <xdr:nvSpPr>
        <xdr:cNvPr id="1934" name="Line 910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1935" name="Line 911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1936" name="Line 912"/>
        <xdr:cNvSpPr>
          <a:spLocks/>
        </xdr:cNvSpPr>
      </xdr:nvSpPr>
      <xdr:spPr>
        <a:xfrm>
          <a:off x="388620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18</xdr:row>
      <xdr:rowOff>0</xdr:rowOff>
    </xdr:from>
    <xdr:to>
      <xdr:col>4</xdr:col>
      <xdr:colOff>85725</xdr:colOff>
      <xdr:row>18</xdr:row>
      <xdr:rowOff>0</xdr:rowOff>
    </xdr:to>
    <xdr:sp>
      <xdr:nvSpPr>
        <xdr:cNvPr id="1" name="Line 6"/>
        <xdr:cNvSpPr>
          <a:spLocks/>
        </xdr:cNvSpPr>
      </xdr:nvSpPr>
      <xdr:spPr>
        <a:xfrm>
          <a:off x="1647825" y="31432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76200</xdr:colOff>
      <xdr:row>18</xdr:row>
      <xdr:rowOff>0</xdr:rowOff>
    </xdr:to>
    <xdr:sp>
      <xdr:nvSpPr>
        <xdr:cNvPr id="2" name="Line 7"/>
        <xdr:cNvSpPr>
          <a:spLocks/>
        </xdr:cNvSpPr>
      </xdr:nvSpPr>
      <xdr:spPr>
        <a:xfrm>
          <a:off x="1638300" y="31432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18</xdr:row>
      <xdr:rowOff>0</xdr:rowOff>
    </xdr:from>
    <xdr:to>
      <xdr:col>4</xdr:col>
      <xdr:colOff>85725</xdr:colOff>
      <xdr:row>18</xdr:row>
      <xdr:rowOff>0</xdr:rowOff>
    </xdr:to>
    <xdr:sp>
      <xdr:nvSpPr>
        <xdr:cNvPr id="3" name="Line 8"/>
        <xdr:cNvSpPr>
          <a:spLocks/>
        </xdr:cNvSpPr>
      </xdr:nvSpPr>
      <xdr:spPr>
        <a:xfrm>
          <a:off x="1647825" y="31432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18</xdr:row>
      <xdr:rowOff>0</xdr:rowOff>
    </xdr:from>
    <xdr:to>
      <xdr:col>4</xdr:col>
      <xdr:colOff>85725</xdr:colOff>
      <xdr:row>18</xdr:row>
      <xdr:rowOff>0</xdr:rowOff>
    </xdr:to>
    <xdr:sp>
      <xdr:nvSpPr>
        <xdr:cNvPr id="4" name="Line 9"/>
        <xdr:cNvSpPr>
          <a:spLocks/>
        </xdr:cNvSpPr>
      </xdr:nvSpPr>
      <xdr:spPr>
        <a:xfrm>
          <a:off x="1647825" y="31432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18</xdr:row>
      <xdr:rowOff>0</xdr:rowOff>
    </xdr:from>
    <xdr:to>
      <xdr:col>4</xdr:col>
      <xdr:colOff>85725</xdr:colOff>
      <xdr:row>18</xdr:row>
      <xdr:rowOff>0</xdr:rowOff>
    </xdr:to>
    <xdr:sp>
      <xdr:nvSpPr>
        <xdr:cNvPr id="5" name="Line 10"/>
        <xdr:cNvSpPr>
          <a:spLocks/>
        </xdr:cNvSpPr>
      </xdr:nvSpPr>
      <xdr:spPr>
        <a:xfrm>
          <a:off x="1647825" y="31432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18</xdr:row>
      <xdr:rowOff>0</xdr:rowOff>
    </xdr:from>
    <xdr:to>
      <xdr:col>4</xdr:col>
      <xdr:colOff>85725</xdr:colOff>
      <xdr:row>18</xdr:row>
      <xdr:rowOff>0</xdr:rowOff>
    </xdr:to>
    <xdr:sp>
      <xdr:nvSpPr>
        <xdr:cNvPr id="6" name="Line 11"/>
        <xdr:cNvSpPr>
          <a:spLocks/>
        </xdr:cNvSpPr>
      </xdr:nvSpPr>
      <xdr:spPr>
        <a:xfrm>
          <a:off x="1647825" y="31432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76200</xdr:colOff>
      <xdr:row>18</xdr:row>
      <xdr:rowOff>0</xdr:rowOff>
    </xdr:to>
    <xdr:sp>
      <xdr:nvSpPr>
        <xdr:cNvPr id="7" name="Line 12"/>
        <xdr:cNvSpPr>
          <a:spLocks/>
        </xdr:cNvSpPr>
      </xdr:nvSpPr>
      <xdr:spPr>
        <a:xfrm>
          <a:off x="1638300" y="31432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18</xdr:row>
      <xdr:rowOff>0</xdr:rowOff>
    </xdr:from>
    <xdr:to>
      <xdr:col>4</xdr:col>
      <xdr:colOff>85725</xdr:colOff>
      <xdr:row>18</xdr:row>
      <xdr:rowOff>0</xdr:rowOff>
    </xdr:to>
    <xdr:sp>
      <xdr:nvSpPr>
        <xdr:cNvPr id="8" name="Line 13"/>
        <xdr:cNvSpPr>
          <a:spLocks/>
        </xdr:cNvSpPr>
      </xdr:nvSpPr>
      <xdr:spPr>
        <a:xfrm>
          <a:off x="1647825" y="31432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18</xdr:row>
      <xdr:rowOff>0</xdr:rowOff>
    </xdr:from>
    <xdr:to>
      <xdr:col>4</xdr:col>
      <xdr:colOff>85725</xdr:colOff>
      <xdr:row>18</xdr:row>
      <xdr:rowOff>0</xdr:rowOff>
    </xdr:to>
    <xdr:sp>
      <xdr:nvSpPr>
        <xdr:cNvPr id="9" name="Line 14"/>
        <xdr:cNvSpPr>
          <a:spLocks/>
        </xdr:cNvSpPr>
      </xdr:nvSpPr>
      <xdr:spPr>
        <a:xfrm>
          <a:off x="1647825" y="31432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8"/>
  <dimension ref="A1:H82"/>
  <sheetViews>
    <sheetView workbookViewId="0" topLeftCell="A1">
      <selection activeCell="F20" sqref="F20"/>
    </sheetView>
  </sheetViews>
  <sheetFormatPr defaultColWidth="9.00390625" defaultRowHeight="12.75"/>
  <cols>
    <col min="1" max="1" width="4.75390625" style="1" bestFit="1" customWidth="1"/>
    <col min="2" max="2" width="42.00390625" style="1" customWidth="1"/>
    <col min="3" max="3" width="24.00390625" style="1" hidden="1" customWidth="1"/>
    <col min="4" max="4" width="12.875" style="1" customWidth="1"/>
    <col min="5" max="5" width="15.875" style="1" customWidth="1"/>
    <col min="6" max="6" width="15.75390625" style="1" customWidth="1"/>
    <col min="7" max="16384" width="9.125" style="1" customWidth="1"/>
  </cols>
  <sheetData>
    <row r="1" spans="1:8" s="127" customFormat="1" ht="19.5" customHeight="1">
      <c r="A1" s="663" t="s">
        <v>320</v>
      </c>
      <c r="B1" s="663"/>
      <c r="C1" s="663"/>
      <c r="D1" s="663"/>
      <c r="E1" s="663"/>
      <c r="F1" s="663"/>
      <c r="H1" s="71"/>
    </row>
    <row r="2" spans="1:6" s="127" customFormat="1" ht="15" customHeight="1">
      <c r="A2" s="663"/>
      <c r="B2" s="663"/>
      <c r="C2" s="663"/>
      <c r="D2" s="663"/>
      <c r="E2" s="663"/>
      <c r="F2" s="663"/>
    </row>
    <row r="3" s="127" customFormat="1" ht="13.5" thickBot="1">
      <c r="F3" s="268" t="s">
        <v>136</v>
      </c>
    </row>
    <row r="4" spans="1:6" s="127" customFormat="1" ht="15.75" thickBot="1">
      <c r="A4" s="234" t="s">
        <v>87</v>
      </c>
      <c r="B4" s="234" t="s">
        <v>84</v>
      </c>
      <c r="C4" s="234" t="s">
        <v>101</v>
      </c>
      <c r="D4" s="235" t="s">
        <v>101</v>
      </c>
      <c r="E4" s="661" t="s">
        <v>85</v>
      </c>
      <c r="F4" s="662"/>
    </row>
    <row r="5" spans="1:6" s="127" customFormat="1" ht="30.75" thickBot="1">
      <c r="A5" s="236"/>
      <c r="B5" s="236"/>
      <c r="C5" s="237" t="s">
        <v>102</v>
      </c>
      <c r="D5" s="238" t="s">
        <v>39</v>
      </c>
      <c r="E5" s="232" t="s">
        <v>444</v>
      </c>
      <c r="F5" s="232" t="s">
        <v>294</v>
      </c>
    </row>
    <row r="6" spans="1:6" s="127" customFormat="1" ht="9" customHeight="1" thickBot="1">
      <c r="A6" s="233">
        <v>1</v>
      </c>
      <c r="B6" s="233">
        <v>2</v>
      </c>
      <c r="C6" s="233">
        <v>3</v>
      </c>
      <c r="D6" s="233"/>
      <c r="E6" s="233">
        <v>3</v>
      </c>
      <c r="F6" s="233">
        <v>4</v>
      </c>
    </row>
    <row r="7" spans="1:6" s="127" customFormat="1" ht="19.5" customHeight="1">
      <c r="A7" s="239" t="s">
        <v>88</v>
      </c>
      <c r="B7" s="240" t="s">
        <v>103</v>
      </c>
      <c r="C7" s="128"/>
      <c r="D7" s="128"/>
      <c r="E7" s="222">
        <v>59026343</v>
      </c>
      <c r="F7" s="222">
        <v>65203089</v>
      </c>
    </row>
    <row r="8" spans="1:6" s="127" customFormat="1" ht="19.5" customHeight="1">
      <c r="A8" s="241" t="s">
        <v>92</v>
      </c>
      <c r="B8" s="242" t="s">
        <v>104</v>
      </c>
      <c r="C8" s="129"/>
      <c r="D8" s="129"/>
      <c r="E8" s="223">
        <v>60636770</v>
      </c>
      <c r="F8" s="223">
        <v>69748605</v>
      </c>
    </row>
    <row r="9" spans="1:6" s="127" customFormat="1" ht="19.5" customHeight="1" hidden="1">
      <c r="A9" s="243"/>
      <c r="B9" s="244"/>
      <c r="C9" s="129"/>
      <c r="D9" s="129"/>
      <c r="E9" s="223"/>
      <c r="F9" s="223"/>
    </row>
    <row r="10" spans="1:6" s="127" customFormat="1" ht="19.5" customHeight="1">
      <c r="A10" s="241"/>
      <c r="B10" s="242" t="s">
        <v>126</v>
      </c>
      <c r="C10" s="129"/>
      <c r="D10" s="129"/>
      <c r="E10" s="223">
        <f>E7-E8</f>
        <v>-1610427</v>
      </c>
      <c r="F10" s="223">
        <f>F7-F8</f>
        <v>-4545516</v>
      </c>
    </row>
    <row r="11" spans="1:6" s="127" customFormat="1" ht="0.75" customHeight="1" thickBot="1">
      <c r="A11" s="245"/>
      <c r="B11" s="240"/>
      <c r="C11" s="128"/>
      <c r="D11" s="128"/>
      <c r="E11" s="222"/>
      <c r="F11" s="222"/>
    </row>
    <row r="12" spans="1:6" s="127" customFormat="1" ht="19.5" customHeight="1" thickBot="1">
      <c r="A12" s="246"/>
      <c r="B12" s="247" t="s">
        <v>134</v>
      </c>
      <c r="C12" s="130"/>
      <c r="D12" s="130"/>
      <c r="E12" s="224">
        <f>E13-E23</f>
        <v>1610427</v>
      </c>
      <c r="F12" s="224">
        <f>F13-F23</f>
        <v>4545516</v>
      </c>
    </row>
    <row r="13" spans="1:6" s="127" customFormat="1" ht="19.5" customHeight="1" thickBot="1">
      <c r="A13" s="248" t="s">
        <v>93</v>
      </c>
      <c r="B13" s="249" t="s">
        <v>112</v>
      </c>
      <c r="C13" s="131"/>
      <c r="D13" s="131"/>
      <c r="E13" s="284">
        <f>SUM(E14:E22)</f>
        <v>7552813</v>
      </c>
      <c r="F13" s="225">
        <f>SUM(F14:F22)</f>
        <v>8049116</v>
      </c>
    </row>
    <row r="14" spans="1:6" s="127" customFormat="1" ht="19.5" customHeight="1">
      <c r="A14" s="250" t="s">
        <v>89</v>
      </c>
      <c r="B14" s="251" t="s">
        <v>40</v>
      </c>
      <c r="C14" s="132" t="s">
        <v>122</v>
      </c>
      <c r="D14" s="263" t="s">
        <v>122</v>
      </c>
      <c r="E14" s="285">
        <v>6223600</v>
      </c>
      <c r="F14" s="226">
        <f>-F10+F23-F22</f>
        <v>5634330</v>
      </c>
    </row>
    <row r="15" spans="1:6" s="127" customFormat="1" ht="19.5" customHeight="1">
      <c r="A15" s="252" t="s">
        <v>90</v>
      </c>
      <c r="B15" s="253" t="s">
        <v>127</v>
      </c>
      <c r="C15" s="133" t="s">
        <v>122</v>
      </c>
      <c r="D15" s="264" t="s">
        <v>122</v>
      </c>
      <c r="E15" s="286">
        <v>0</v>
      </c>
      <c r="F15" s="227">
        <v>0</v>
      </c>
    </row>
    <row r="16" spans="1:6" s="127" customFormat="1" ht="45">
      <c r="A16" s="241" t="s">
        <v>91</v>
      </c>
      <c r="B16" s="254" t="s">
        <v>41</v>
      </c>
      <c r="C16" s="134"/>
      <c r="D16" s="265" t="s">
        <v>42</v>
      </c>
      <c r="E16" s="286">
        <v>0</v>
      </c>
      <c r="F16" s="227">
        <v>0</v>
      </c>
    </row>
    <row r="17" spans="1:6" s="127" customFormat="1" ht="19.5" customHeight="1">
      <c r="A17" s="241" t="s">
        <v>78</v>
      </c>
      <c r="B17" s="255" t="s">
        <v>113</v>
      </c>
      <c r="C17" s="134" t="s">
        <v>123</v>
      </c>
      <c r="D17" s="265" t="s">
        <v>43</v>
      </c>
      <c r="E17" s="286">
        <v>0</v>
      </c>
      <c r="F17" s="227">
        <v>0</v>
      </c>
    </row>
    <row r="18" spans="1:6" s="127" customFormat="1" ht="19.5" customHeight="1">
      <c r="A18" s="241" t="s">
        <v>96</v>
      </c>
      <c r="B18" s="255" t="s">
        <v>114</v>
      </c>
      <c r="C18" s="134" t="s">
        <v>124</v>
      </c>
      <c r="D18" s="265" t="s">
        <v>44</v>
      </c>
      <c r="E18" s="286">
        <v>0</v>
      </c>
      <c r="F18" s="227">
        <v>0</v>
      </c>
    </row>
    <row r="19" spans="1:6" s="127" customFormat="1" ht="21.75" customHeight="1">
      <c r="A19" s="241" t="s">
        <v>100</v>
      </c>
      <c r="B19" s="255" t="s">
        <v>105</v>
      </c>
      <c r="C19" s="134" t="s">
        <v>125</v>
      </c>
      <c r="D19" s="265" t="s">
        <v>125</v>
      </c>
      <c r="E19" s="286">
        <v>0</v>
      </c>
      <c r="F19" s="227">
        <v>0</v>
      </c>
    </row>
    <row r="20" spans="1:6" s="127" customFormat="1" ht="19.5" customHeight="1">
      <c r="A20" s="241" t="s">
        <v>108</v>
      </c>
      <c r="B20" s="255" t="s">
        <v>45</v>
      </c>
      <c r="C20" s="134"/>
      <c r="D20" s="265" t="s">
        <v>46</v>
      </c>
      <c r="E20" s="286">
        <v>0</v>
      </c>
      <c r="F20" s="227">
        <v>0</v>
      </c>
    </row>
    <row r="21" spans="1:6" s="127" customFormat="1" ht="19.5" customHeight="1">
      <c r="A21" s="256" t="s">
        <v>111</v>
      </c>
      <c r="B21" s="257" t="s">
        <v>47</v>
      </c>
      <c r="C21" s="132"/>
      <c r="D21" s="264" t="s">
        <v>48</v>
      </c>
      <c r="E21" s="286">
        <v>0</v>
      </c>
      <c r="F21" s="227">
        <v>0</v>
      </c>
    </row>
    <row r="22" spans="1:6" s="127" customFormat="1" ht="19.5" customHeight="1" thickBot="1">
      <c r="A22" s="256" t="s">
        <v>161</v>
      </c>
      <c r="B22" s="257" t="s">
        <v>49</v>
      </c>
      <c r="C22" s="135" t="s">
        <v>123</v>
      </c>
      <c r="D22" s="264" t="s">
        <v>123</v>
      </c>
      <c r="E22" s="228">
        <v>1329213</v>
      </c>
      <c r="F22" s="228">
        <v>2414786</v>
      </c>
    </row>
    <row r="23" spans="1:6" s="127" customFormat="1" ht="19.5" customHeight="1" thickBot="1">
      <c r="A23" s="248" t="s">
        <v>110</v>
      </c>
      <c r="B23" s="258" t="s">
        <v>115</v>
      </c>
      <c r="C23" s="136"/>
      <c r="D23" s="248"/>
      <c r="E23" s="284">
        <f>SUM(E24:E31)</f>
        <v>5942386</v>
      </c>
      <c r="F23" s="225">
        <f>SUM(F24:F31)</f>
        <v>3503600</v>
      </c>
    </row>
    <row r="24" spans="1:6" s="127" customFormat="1" ht="19.5" customHeight="1">
      <c r="A24" s="250" t="s">
        <v>89</v>
      </c>
      <c r="B24" s="259" t="s">
        <v>107</v>
      </c>
      <c r="C24" s="137" t="s">
        <v>117</v>
      </c>
      <c r="D24" s="266" t="s">
        <v>117</v>
      </c>
      <c r="E24" s="229">
        <v>2527600</v>
      </c>
      <c r="F24" s="229">
        <f>1781600-304000</f>
        <v>1477600</v>
      </c>
    </row>
    <row r="25" spans="1:6" s="127" customFormat="1" ht="19.5" customHeight="1">
      <c r="A25" s="241" t="s">
        <v>90</v>
      </c>
      <c r="B25" s="242" t="s">
        <v>121</v>
      </c>
      <c r="C25" s="138"/>
      <c r="D25" s="265" t="s">
        <v>117</v>
      </c>
      <c r="E25" s="230"/>
      <c r="F25" s="230"/>
    </row>
    <row r="26" spans="1:6" s="127" customFormat="1" ht="45">
      <c r="A26" s="241" t="s">
        <v>91</v>
      </c>
      <c r="B26" s="260" t="s">
        <v>50</v>
      </c>
      <c r="C26" s="138"/>
      <c r="D26" s="265" t="s">
        <v>51</v>
      </c>
      <c r="E26" s="230"/>
      <c r="F26" s="230"/>
    </row>
    <row r="27" spans="1:6" s="127" customFormat="1" ht="19.5" customHeight="1">
      <c r="A27" s="241" t="s">
        <v>78</v>
      </c>
      <c r="B27" s="242" t="s">
        <v>52</v>
      </c>
      <c r="C27" s="138" t="s">
        <v>138</v>
      </c>
      <c r="D27" s="265" t="s">
        <v>138</v>
      </c>
      <c r="E27" s="230">
        <v>0</v>
      </c>
      <c r="F27" s="230">
        <v>26000</v>
      </c>
    </row>
    <row r="28" spans="1:6" s="127" customFormat="1" ht="19.5" customHeight="1">
      <c r="A28" s="241" t="s">
        <v>96</v>
      </c>
      <c r="B28" s="242" t="s">
        <v>53</v>
      </c>
      <c r="C28" s="138" t="s">
        <v>119</v>
      </c>
      <c r="D28" s="265" t="s">
        <v>119</v>
      </c>
      <c r="E28" s="230">
        <v>2414786</v>
      </c>
      <c r="F28" s="230">
        <v>0</v>
      </c>
    </row>
    <row r="29" spans="1:6" s="127" customFormat="1" ht="17.25" customHeight="1">
      <c r="A29" s="241" t="s">
        <v>100</v>
      </c>
      <c r="B29" s="242" t="s">
        <v>106</v>
      </c>
      <c r="C29" s="138" t="s">
        <v>120</v>
      </c>
      <c r="D29" s="265" t="s">
        <v>120</v>
      </c>
      <c r="E29" s="230">
        <v>1000000</v>
      </c>
      <c r="F29" s="230">
        <v>2000000</v>
      </c>
    </row>
    <row r="30" spans="1:6" s="127" customFormat="1" ht="17.25" customHeight="1">
      <c r="A30" s="241" t="s">
        <v>108</v>
      </c>
      <c r="B30" s="242" t="s">
        <v>73</v>
      </c>
      <c r="C30" s="138"/>
      <c r="D30" s="265" t="s">
        <v>54</v>
      </c>
      <c r="E30" s="230"/>
      <c r="F30" s="230"/>
    </row>
    <row r="31" spans="1:6" s="127" customFormat="1" ht="17.25" customHeight="1" thickBot="1">
      <c r="A31" s="261" t="s">
        <v>111</v>
      </c>
      <c r="B31" s="262" t="s">
        <v>116</v>
      </c>
      <c r="C31" s="138" t="s">
        <v>118</v>
      </c>
      <c r="D31" s="267" t="s">
        <v>118</v>
      </c>
      <c r="E31" s="231">
        <v>0</v>
      </c>
      <c r="F31" s="231">
        <v>0</v>
      </c>
    </row>
    <row r="32" spans="1:6" ht="19.5" customHeight="1">
      <c r="A32" s="4"/>
      <c r="B32" s="5"/>
      <c r="C32" s="5"/>
      <c r="D32" s="5"/>
      <c r="E32" s="32"/>
      <c r="F32" s="32"/>
    </row>
    <row r="33" spans="1:6" ht="30" hidden="1">
      <c r="A33" s="12" t="s">
        <v>128</v>
      </c>
      <c r="B33" s="15" t="s">
        <v>139</v>
      </c>
      <c r="C33" s="13"/>
      <c r="D33" s="13"/>
      <c r="E33" s="35">
        <f>E23</f>
        <v>5942386</v>
      </c>
      <c r="F33" s="38">
        <f>F23</f>
        <v>3503600</v>
      </c>
    </row>
    <row r="34" spans="1:6" ht="30" hidden="1">
      <c r="A34" s="6" t="s">
        <v>129</v>
      </c>
      <c r="B34" s="14" t="s">
        <v>135</v>
      </c>
      <c r="C34" s="9"/>
      <c r="D34" s="9"/>
      <c r="E34" s="36">
        <f>E7-E33</f>
        <v>53083957</v>
      </c>
      <c r="F34" s="39">
        <f>F7-F33</f>
        <v>61699489</v>
      </c>
    </row>
    <row r="35" spans="1:6" ht="30" hidden="1">
      <c r="A35" s="6" t="s">
        <v>130</v>
      </c>
      <c r="B35" s="14" t="s">
        <v>131</v>
      </c>
      <c r="C35" s="9"/>
      <c r="D35" s="9"/>
      <c r="E35" s="36">
        <f>E8-E34</f>
        <v>7552813</v>
      </c>
      <c r="F35" s="39">
        <f>F8-F34</f>
        <v>8049116</v>
      </c>
    </row>
    <row r="36" spans="1:6" ht="45.75" hidden="1" thickBot="1">
      <c r="A36" s="7" t="s">
        <v>132</v>
      </c>
      <c r="B36" s="10" t="s">
        <v>133</v>
      </c>
      <c r="C36" s="11"/>
      <c r="D36" s="11"/>
      <c r="E36" s="37">
        <f>SUM(E13)</f>
        <v>7552813</v>
      </c>
      <c r="F36" s="40">
        <f>SUM(F13)</f>
        <v>8049116</v>
      </c>
    </row>
    <row r="37" spans="1:6" ht="12.75">
      <c r="A37" s="3"/>
      <c r="E37" s="33"/>
      <c r="F37" s="33"/>
    </row>
    <row r="38" spans="1:6" ht="12.75">
      <c r="A38" s="3"/>
      <c r="E38" s="33"/>
      <c r="F38" s="33"/>
    </row>
    <row r="39" spans="5:6" s="8" customFormat="1" ht="15">
      <c r="E39" s="34"/>
      <c r="F39" s="34"/>
    </row>
    <row r="40" spans="1:6" ht="12.75">
      <c r="A40" s="3"/>
      <c r="E40" s="33"/>
      <c r="F40" s="33"/>
    </row>
    <row r="41" spans="1:6" ht="12.75">
      <c r="A41" s="3"/>
      <c r="E41" s="33"/>
      <c r="F41" s="33"/>
    </row>
    <row r="42" spans="1:6" ht="12.75">
      <c r="A42" s="3"/>
      <c r="E42" s="33"/>
      <c r="F42" s="33"/>
    </row>
    <row r="43" spans="1:6" ht="12.75">
      <c r="A43" s="3"/>
      <c r="E43" s="33"/>
      <c r="F43" s="33"/>
    </row>
    <row r="44" spans="1:6" ht="12.75">
      <c r="A44" s="3"/>
      <c r="E44" s="33"/>
      <c r="F44" s="33"/>
    </row>
    <row r="45" spans="1:6" ht="12.75">
      <c r="A45" s="3"/>
      <c r="E45" s="33"/>
      <c r="F45" s="33"/>
    </row>
    <row r="46" spans="1:6" ht="12.75">
      <c r="A46" s="3"/>
      <c r="E46" s="33"/>
      <c r="F46" s="33"/>
    </row>
    <row r="47" spans="1:6" ht="12.75">
      <c r="A47" s="3"/>
      <c r="E47" s="33"/>
      <c r="F47" s="33"/>
    </row>
    <row r="48" spans="5:6" ht="12.75">
      <c r="E48" s="33"/>
      <c r="F48" s="33"/>
    </row>
    <row r="49" spans="5:6" ht="12.75">
      <c r="E49" s="33"/>
      <c r="F49" s="33"/>
    </row>
    <row r="50" spans="5:6" ht="12.75">
      <c r="E50" s="33"/>
      <c r="F50" s="33"/>
    </row>
    <row r="51" spans="5:6" ht="12.75">
      <c r="E51" s="33"/>
      <c r="F51" s="33"/>
    </row>
    <row r="52" spans="5:6" ht="12.75">
      <c r="E52" s="33"/>
      <c r="F52" s="33"/>
    </row>
    <row r="53" spans="5:6" ht="12.75">
      <c r="E53" s="33"/>
      <c r="F53" s="33"/>
    </row>
    <row r="54" spans="5:6" ht="12.75">
      <c r="E54" s="33"/>
      <c r="F54" s="33"/>
    </row>
    <row r="55" spans="5:6" ht="12.75">
      <c r="E55" s="33"/>
      <c r="F55" s="33"/>
    </row>
    <row r="56" spans="5:6" ht="12.75">
      <c r="E56" s="33"/>
      <c r="F56" s="33"/>
    </row>
    <row r="57" spans="5:6" ht="12.75">
      <c r="E57" s="33"/>
      <c r="F57" s="33"/>
    </row>
    <row r="58" spans="5:6" ht="12.75">
      <c r="E58" s="33"/>
      <c r="F58" s="33"/>
    </row>
    <row r="59" spans="5:6" ht="12.75">
      <c r="E59" s="33"/>
      <c r="F59" s="33"/>
    </row>
    <row r="60" spans="5:6" ht="12.75">
      <c r="E60" s="33"/>
      <c r="F60" s="33"/>
    </row>
    <row r="61" spans="5:6" ht="12.75">
      <c r="E61" s="33"/>
      <c r="F61" s="33"/>
    </row>
    <row r="62" spans="5:6" ht="12.75">
      <c r="E62" s="33"/>
      <c r="F62" s="33"/>
    </row>
    <row r="63" spans="5:6" ht="12.75">
      <c r="E63" s="33"/>
      <c r="F63" s="33"/>
    </row>
    <row r="64" spans="5:6" ht="12.75">
      <c r="E64" s="33"/>
      <c r="F64" s="33"/>
    </row>
    <row r="65" spans="5:6" ht="12.75">
      <c r="E65" s="33"/>
      <c r="F65" s="33"/>
    </row>
    <row r="66" spans="5:6" ht="12.75">
      <c r="E66" s="33"/>
      <c r="F66" s="33"/>
    </row>
    <row r="67" spans="5:6" ht="12.75">
      <c r="E67" s="33"/>
      <c r="F67" s="33"/>
    </row>
    <row r="68" spans="5:6" ht="12.75">
      <c r="E68" s="33"/>
      <c r="F68" s="33"/>
    </row>
    <row r="69" spans="5:6" ht="12.75">
      <c r="E69" s="33"/>
      <c r="F69" s="33"/>
    </row>
    <row r="70" spans="5:6" ht="12.75">
      <c r="E70" s="33"/>
      <c r="F70" s="33"/>
    </row>
    <row r="71" spans="5:6" ht="12.75">
      <c r="E71" s="33"/>
      <c r="F71" s="33"/>
    </row>
    <row r="72" spans="5:6" ht="12.75">
      <c r="E72" s="33"/>
      <c r="F72" s="33"/>
    </row>
    <row r="73" spans="5:6" ht="12.75">
      <c r="E73" s="33"/>
      <c r="F73" s="33"/>
    </row>
    <row r="74" spans="5:6" ht="12.75">
      <c r="E74" s="33"/>
      <c r="F74" s="33"/>
    </row>
    <row r="75" spans="5:6" ht="12.75">
      <c r="E75" s="33"/>
      <c r="F75" s="33"/>
    </row>
    <row r="76" spans="5:6" ht="12.75">
      <c r="E76" s="33"/>
      <c r="F76" s="33"/>
    </row>
    <row r="77" spans="5:6" ht="12.75">
      <c r="E77" s="33"/>
      <c r="F77" s="33"/>
    </row>
    <row r="78" spans="5:6" ht="12.75">
      <c r="E78" s="33"/>
      <c r="F78" s="33"/>
    </row>
    <row r="79" spans="5:6" ht="12.75">
      <c r="E79" s="33"/>
      <c r="F79" s="33"/>
    </row>
    <row r="80" spans="5:6" ht="12.75">
      <c r="E80" s="33"/>
      <c r="F80" s="33"/>
    </row>
    <row r="81" spans="5:6" ht="12.75">
      <c r="E81" s="33"/>
      <c r="F81" s="33"/>
    </row>
    <row r="82" spans="5:6" ht="12.75">
      <c r="E82" s="33"/>
      <c r="F82" s="33"/>
    </row>
  </sheetData>
  <mergeCells count="2">
    <mergeCell ref="E4:F4"/>
    <mergeCell ref="A1:F2"/>
  </mergeCells>
  <printOptions horizontalCentered="1" verticalCentered="1"/>
  <pageMargins left="0.68" right="0.27" top="0.43" bottom="0.5905511811023623" header="0.57" footer="0.5118110236220472"/>
  <pageSetup horizontalDpi="600" verticalDpi="600" orientation="portrait" paperSize="9" r:id="rId1"/>
  <headerFooter alignWithMargins="0">
    <oddHeader>&amp;RZałącznik nr 2
do Uchwały Rady Powiatu Nr    XX/        /08
z dnia 25 września 2008 roku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Y76"/>
  <sheetViews>
    <sheetView tabSelected="1" workbookViewId="0" topLeftCell="A1">
      <selection activeCell="B11" sqref="B11"/>
    </sheetView>
  </sheetViews>
  <sheetFormatPr defaultColWidth="9.00390625" defaultRowHeight="12.75"/>
  <cols>
    <col min="1" max="1" width="4.375" style="42" customWidth="1"/>
    <col min="2" max="2" width="40.875" style="42" customWidth="1"/>
    <col min="3" max="3" width="13.25390625" style="42" customWidth="1"/>
    <col min="4" max="6" width="13.125" style="106" customWidth="1"/>
    <col min="7" max="7" width="15.125" style="106" customWidth="1"/>
    <col min="8" max="8" width="13.00390625" style="106" customWidth="1"/>
    <col min="9" max="9" width="14.625" style="106" customWidth="1"/>
    <col min="10" max="12" width="13.125" style="106" customWidth="1"/>
    <col min="13" max="13" width="14.625" style="106" customWidth="1"/>
    <col min="14" max="14" width="13.00390625" style="106" customWidth="1"/>
    <col min="15" max="16384" width="9.125" style="42" customWidth="1"/>
  </cols>
  <sheetData>
    <row r="1" spans="4:25" ht="14.25">
      <c r="D1" s="70"/>
      <c r="E1" s="70"/>
      <c r="F1" s="43" t="s">
        <v>482</v>
      </c>
      <c r="H1" s="70"/>
      <c r="I1" s="70"/>
      <c r="J1" s="43" t="s">
        <v>482</v>
      </c>
      <c r="K1" s="107"/>
      <c r="L1" s="107"/>
      <c r="M1" s="107"/>
      <c r="N1" s="43" t="s">
        <v>482</v>
      </c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</row>
    <row r="2" spans="4:25" ht="14.25">
      <c r="D2" s="71"/>
      <c r="E2" s="71"/>
      <c r="F2" s="393" t="s">
        <v>352</v>
      </c>
      <c r="H2" s="71"/>
      <c r="I2" s="71"/>
      <c r="J2" s="393" t="s">
        <v>352</v>
      </c>
      <c r="K2" s="108"/>
      <c r="L2" s="108"/>
      <c r="M2" s="108"/>
      <c r="N2" s="393" t="s">
        <v>352</v>
      </c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</row>
    <row r="3" spans="4:25" ht="14.25">
      <c r="D3" s="71"/>
      <c r="E3" s="71"/>
      <c r="F3" s="393" t="s">
        <v>353</v>
      </c>
      <c r="H3" s="71"/>
      <c r="I3" s="71"/>
      <c r="J3" s="393" t="s">
        <v>353</v>
      </c>
      <c r="K3" s="108"/>
      <c r="L3" s="108"/>
      <c r="M3" s="108"/>
      <c r="N3" s="393" t="s">
        <v>353</v>
      </c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</row>
    <row r="4" spans="4:12" ht="14.25">
      <c r="D4" s="64"/>
      <c r="E4" s="64"/>
      <c r="F4" s="64"/>
      <c r="H4" s="42"/>
      <c r="I4" s="42"/>
      <c r="J4" s="64"/>
      <c r="K4" s="109"/>
      <c r="L4" s="109"/>
    </row>
    <row r="5" spans="3:10" ht="12.75">
      <c r="C5" s="29"/>
      <c r="D5" s="42"/>
      <c r="E5" s="24"/>
      <c r="F5" s="42"/>
      <c r="H5" s="42"/>
      <c r="I5" s="42"/>
      <c r="J5" s="42"/>
    </row>
    <row r="6" spans="5:14" ht="15" customHeight="1">
      <c r="E6" s="144"/>
      <c r="F6" s="74" t="s">
        <v>57</v>
      </c>
      <c r="H6" s="42"/>
      <c r="I6" s="42"/>
      <c r="J6" s="74" t="s">
        <v>57</v>
      </c>
      <c r="N6" s="74" t="s">
        <v>57</v>
      </c>
    </row>
    <row r="7" spans="1:14" ht="12.75">
      <c r="A7" s="179" t="s">
        <v>140</v>
      </c>
      <c r="B7" s="179" t="s">
        <v>84</v>
      </c>
      <c r="C7" s="741" t="s">
        <v>445</v>
      </c>
      <c r="D7" s="301" t="s">
        <v>58</v>
      </c>
      <c r="E7" s="302"/>
      <c r="F7" s="303"/>
      <c r="G7" s="736" t="s">
        <v>59</v>
      </c>
      <c r="H7" s="737"/>
      <c r="I7" s="737"/>
      <c r="J7" s="738"/>
      <c r="K7" s="736" t="s">
        <v>59</v>
      </c>
      <c r="L7" s="737"/>
      <c r="M7" s="737"/>
      <c r="N7" s="738"/>
    </row>
    <row r="8" spans="1:14" ht="12.75">
      <c r="A8" s="352"/>
      <c r="B8" s="352"/>
      <c r="C8" s="742"/>
      <c r="D8" s="304">
        <v>2008</v>
      </c>
      <c r="E8" s="305">
        <v>2009</v>
      </c>
      <c r="F8" s="305">
        <v>2010</v>
      </c>
      <c r="G8" s="306">
        <v>2011</v>
      </c>
      <c r="H8" s="305">
        <v>2012</v>
      </c>
      <c r="I8" s="305">
        <v>2013</v>
      </c>
      <c r="J8" s="305">
        <v>2014</v>
      </c>
      <c r="K8" s="305">
        <v>2015</v>
      </c>
      <c r="L8" s="305">
        <v>2016</v>
      </c>
      <c r="M8" s="402">
        <v>2017</v>
      </c>
      <c r="N8" s="179"/>
    </row>
    <row r="9" spans="1:14" ht="3.75" customHeight="1">
      <c r="A9" s="309"/>
      <c r="B9" s="309"/>
      <c r="C9" s="307"/>
      <c r="D9" s="308"/>
      <c r="E9" s="309"/>
      <c r="F9" s="309"/>
      <c r="G9" s="310"/>
      <c r="H9" s="309"/>
      <c r="I9" s="309"/>
      <c r="J9" s="309"/>
      <c r="K9" s="309"/>
      <c r="L9" s="309"/>
      <c r="M9" s="403"/>
      <c r="N9" s="307"/>
    </row>
    <row r="10" spans="1:14" ht="12.75">
      <c r="A10" s="192">
        <v>1</v>
      </c>
      <c r="B10" s="192">
        <v>2</v>
      </c>
      <c r="C10" s="192">
        <v>3</v>
      </c>
      <c r="D10" s="192">
        <v>4</v>
      </c>
      <c r="E10" s="192">
        <v>5</v>
      </c>
      <c r="F10" s="192">
        <v>6</v>
      </c>
      <c r="G10" s="192">
        <v>3</v>
      </c>
      <c r="H10" s="192">
        <v>4</v>
      </c>
      <c r="I10" s="192">
        <v>5</v>
      </c>
      <c r="J10" s="192">
        <v>6</v>
      </c>
      <c r="K10" s="192">
        <v>3</v>
      </c>
      <c r="L10" s="192">
        <v>4</v>
      </c>
      <c r="M10" s="404">
        <v>5</v>
      </c>
      <c r="N10" s="192"/>
    </row>
    <row r="11" spans="1:14" s="315" customFormat="1" ht="16.5">
      <c r="A11" s="311" t="s">
        <v>88</v>
      </c>
      <c r="B11" s="312" t="s">
        <v>269</v>
      </c>
      <c r="C11" s="313">
        <f aca="true" t="shared" si="0" ref="C11:K11">SUM(C12,C16,C17,C18,C19)</f>
        <v>59026343</v>
      </c>
      <c r="D11" s="313">
        <f t="shared" si="0"/>
        <v>65203089</v>
      </c>
      <c r="E11" s="313">
        <f t="shared" si="0"/>
        <v>73853028</v>
      </c>
      <c r="F11" s="313">
        <v>66034857</v>
      </c>
      <c r="G11" s="313">
        <f t="shared" si="0"/>
        <v>67553659</v>
      </c>
      <c r="H11" s="313">
        <f t="shared" si="0"/>
        <v>69107393</v>
      </c>
      <c r="I11" s="313">
        <f t="shared" si="0"/>
        <v>70696863</v>
      </c>
      <c r="J11" s="313">
        <f t="shared" si="0"/>
        <v>72322891</v>
      </c>
      <c r="K11" s="313">
        <f t="shared" si="0"/>
        <v>73986318</v>
      </c>
      <c r="L11" s="313">
        <f>SUM(L12,L16,L17,L18,L19)</f>
        <v>75688003</v>
      </c>
      <c r="M11" s="340">
        <f>SUM(M12,M16,M17,M18,M19)</f>
        <v>77428828</v>
      </c>
      <c r="N11" s="314">
        <f>SUM(N12,N16,N17,N18,N19)</f>
        <v>79751692.84</v>
      </c>
    </row>
    <row r="12" spans="1:14" s="27" customFormat="1" ht="15">
      <c r="A12" s="316" t="s">
        <v>271</v>
      </c>
      <c r="B12" s="317" t="s">
        <v>60</v>
      </c>
      <c r="C12" s="313">
        <f aca="true" t="shared" si="1" ref="C12:K12">SUM(C13:C15)</f>
        <v>16092062</v>
      </c>
      <c r="D12" s="313">
        <f t="shared" si="1"/>
        <v>15808979</v>
      </c>
      <c r="E12" s="313">
        <f t="shared" si="1"/>
        <v>22172586</v>
      </c>
      <c r="F12" s="313">
        <v>15314919</v>
      </c>
      <c r="G12" s="313">
        <f t="shared" si="1"/>
        <v>15667162</v>
      </c>
      <c r="H12" s="313">
        <f t="shared" si="1"/>
        <v>16027507</v>
      </c>
      <c r="I12" s="313">
        <f t="shared" si="1"/>
        <v>16396140</v>
      </c>
      <c r="J12" s="313">
        <f t="shared" si="1"/>
        <v>16773251</v>
      </c>
      <c r="K12" s="313">
        <f t="shared" si="1"/>
        <v>17159036</v>
      </c>
      <c r="L12" s="313">
        <f>SUM(L13:L15)</f>
        <v>17553693</v>
      </c>
      <c r="M12" s="340">
        <f>SUM(M13:M15)</f>
        <v>17957428</v>
      </c>
      <c r="N12" s="314">
        <f>SUM(N13:N15)</f>
        <v>18496150.84</v>
      </c>
    </row>
    <row r="13" spans="1:14" s="27" customFormat="1" ht="25.5" customHeight="1">
      <c r="A13" s="72" t="s">
        <v>89</v>
      </c>
      <c r="B13" s="318" t="s">
        <v>61</v>
      </c>
      <c r="C13" s="319">
        <v>9181109</v>
      </c>
      <c r="D13" s="319">
        <v>8977837</v>
      </c>
      <c r="E13" s="319">
        <f aca="true" t="shared" si="2" ref="E13:E18">ROUND(D13*102.3%,0)</f>
        <v>9184327</v>
      </c>
      <c r="F13" s="319">
        <v>9395567</v>
      </c>
      <c r="G13" s="319">
        <f aca="true" t="shared" si="3" ref="G13:M13">ROUND(F13*102.3%,0)</f>
        <v>9611665</v>
      </c>
      <c r="H13" s="319">
        <f t="shared" si="3"/>
        <v>9832733</v>
      </c>
      <c r="I13" s="319">
        <f t="shared" si="3"/>
        <v>10058886</v>
      </c>
      <c r="J13" s="319">
        <f t="shared" si="3"/>
        <v>10290240</v>
      </c>
      <c r="K13" s="319">
        <f t="shared" si="3"/>
        <v>10526916</v>
      </c>
      <c r="L13" s="319">
        <f t="shared" si="3"/>
        <v>10769035</v>
      </c>
      <c r="M13" s="339">
        <f t="shared" si="3"/>
        <v>11016723</v>
      </c>
      <c r="N13" s="320">
        <f aca="true" t="shared" si="4" ref="N13:N19">M13*103%</f>
        <v>11347224.69</v>
      </c>
    </row>
    <row r="14" spans="1:14" s="27" customFormat="1" ht="12.75" customHeight="1">
      <c r="A14" s="72" t="s">
        <v>90</v>
      </c>
      <c r="B14" s="318" t="s">
        <v>62</v>
      </c>
      <c r="C14" s="319">
        <v>288357</v>
      </c>
      <c r="D14" s="319">
        <v>431546</v>
      </c>
      <c r="E14" s="319">
        <f t="shared" si="2"/>
        <v>441472</v>
      </c>
      <c r="F14" s="319">
        <v>445347</v>
      </c>
      <c r="G14" s="319">
        <f aca="true" t="shared" si="5" ref="G14:M14">ROUND(F14*102.3%,0)</f>
        <v>455590</v>
      </c>
      <c r="H14" s="319">
        <f t="shared" si="5"/>
        <v>466069</v>
      </c>
      <c r="I14" s="319">
        <f t="shared" si="5"/>
        <v>476789</v>
      </c>
      <c r="J14" s="319">
        <f t="shared" si="5"/>
        <v>487755</v>
      </c>
      <c r="K14" s="319">
        <f t="shared" si="5"/>
        <v>498973</v>
      </c>
      <c r="L14" s="319">
        <f t="shared" si="5"/>
        <v>510449</v>
      </c>
      <c r="M14" s="339">
        <f t="shared" si="5"/>
        <v>522189</v>
      </c>
      <c r="N14" s="320">
        <f t="shared" si="4"/>
        <v>537854.67</v>
      </c>
    </row>
    <row r="15" spans="1:14" s="27" customFormat="1" ht="12.75" customHeight="1">
      <c r="A15" s="72" t="s">
        <v>91</v>
      </c>
      <c r="B15" s="318" t="s">
        <v>63</v>
      </c>
      <c r="C15" s="319">
        <v>6622596</v>
      </c>
      <c r="D15" s="319">
        <v>6399596</v>
      </c>
      <c r="E15" s="319">
        <f>ROUND(D15*102.3%,0)+6000000</f>
        <v>12546787</v>
      </c>
      <c r="F15" s="319">
        <v>5474005</v>
      </c>
      <c r="G15" s="319">
        <f aca="true" t="shared" si="6" ref="G15:M15">ROUND(F15*102.3%,0)</f>
        <v>5599907</v>
      </c>
      <c r="H15" s="319">
        <f t="shared" si="6"/>
        <v>5728705</v>
      </c>
      <c r="I15" s="319">
        <f t="shared" si="6"/>
        <v>5860465</v>
      </c>
      <c r="J15" s="319">
        <f t="shared" si="6"/>
        <v>5995256</v>
      </c>
      <c r="K15" s="319">
        <f t="shared" si="6"/>
        <v>6133147</v>
      </c>
      <c r="L15" s="319">
        <f t="shared" si="6"/>
        <v>6274209</v>
      </c>
      <c r="M15" s="339">
        <f t="shared" si="6"/>
        <v>6418516</v>
      </c>
      <c r="N15" s="320">
        <f t="shared" si="4"/>
        <v>6611071.48</v>
      </c>
    </row>
    <row r="16" spans="1:14" s="27" customFormat="1" ht="15">
      <c r="A16" s="321" t="s">
        <v>30</v>
      </c>
      <c r="B16" s="322" t="s">
        <v>141</v>
      </c>
      <c r="C16" s="323">
        <v>33738903</v>
      </c>
      <c r="D16" s="324">
        <v>37503844</v>
      </c>
      <c r="E16" s="324">
        <v>38158643</v>
      </c>
      <c r="F16" s="324">
        <v>39036292</v>
      </c>
      <c r="G16" s="324">
        <f aca="true" t="shared" si="7" ref="G16:M16">ROUND(F16*102.3%,0)</f>
        <v>39934127</v>
      </c>
      <c r="H16" s="324">
        <f t="shared" si="7"/>
        <v>40852612</v>
      </c>
      <c r="I16" s="324">
        <f t="shared" si="7"/>
        <v>41792222</v>
      </c>
      <c r="J16" s="324">
        <f t="shared" si="7"/>
        <v>42753443</v>
      </c>
      <c r="K16" s="324">
        <f t="shared" si="7"/>
        <v>43736772</v>
      </c>
      <c r="L16" s="324">
        <f t="shared" si="7"/>
        <v>44742718</v>
      </c>
      <c r="M16" s="405">
        <f t="shared" si="7"/>
        <v>45771801</v>
      </c>
      <c r="N16" s="314">
        <f t="shared" si="4"/>
        <v>47144955.03</v>
      </c>
    </row>
    <row r="17" spans="1:14" s="328" customFormat="1" ht="30" customHeight="1">
      <c r="A17" s="325" t="s">
        <v>34</v>
      </c>
      <c r="B17" s="326" t="s">
        <v>64</v>
      </c>
      <c r="C17" s="270">
        <v>5040053</v>
      </c>
      <c r="D17" s="324">
        <v>5808709</v>
      </c>
      <c r="E17" s="324">
        <f t="shared" si="2"/>
        <v>5942309</v>
      </c>
      <c r="F17" s="324">
        <v>5990126</v>
      </c>
      <c r="G17" s="324">
        <f aca="true" t="shared" si="8" ref="G17:M17">ROUND(F17*102.3%,0)</f>
        <v>6127899</v>
      </c>
      <c r="H17" s="324">
        <f t="shared" si="8"/>
        <v>6268841</v>
      </c>
      <c r="I17" s="324">
        <f t="shared" si="8"/>
        <v>6413024</v>
      </c>
      <c r="J17" s="324">
        <f t="shared" si="8"/>
        <v>6560524</v>
      </c>
      <c r="K17" s="324">
        <f t="shared" si="8"/>
        <v>6711416</v>
      </c>
      <c r="L17" s="324">
        <f t="shared" si="8"/>
        <v>6865779</v>
      </c>
      <c r="M17" s="405">
        <f t="shared" si="8"/>
        <v>7023692</v>
      </c>
      <c r="N17" s="327">
        <f t="shared" si="4"/>
        <v>7234402.76</v>
      </c>
    </row>
    <row r="18" spans="1:14" s="328" customFormat="1" ht="15">
      <c r="A18" s="325" t="s">
        <v>35</v>
      </c>
      <c r="B18" s="329" t="s">
        <v>142</v>
      </c>
      <c r="C18" s="324">
        <v>3441698</v>
      </c>
      <c r="D18" s="324">
        <v>3176302</v>
      </c>
      <c r="E18" s="324">
        <f t="shared" si="2"/>
        <v>3249357</v>
      </c>
      <c r="F18" s="324">
        <v>3033720</v>
      </c>
      <c r="G18" s="324">
        <f aca="true" t="shared" si="9" ref="G18:M18">ROUND(F18*102.3%,0)</f>
        <v>3103496</v>
      </c>
      <c r="H18" s="324">
        <f t="shared" si="9"/>
        <v>3174876</v>
      </c>
      <c r="I18" s="324">
        <f t="shared" si="9"/>
        <v>3247898</v>
      </c>
      <c r="J18" s="324">
        <f t="shared" si="9"/>
        <v>3322600</v>
      </c>
      <c r="K18" s="324">
        <f t="shared" si="9"/>
        <v>3399020</v>
      </c>
      <c r="L18" s="324">
        <f t="shared" si="9"/>
        <v>3477197</v>
      </c>
      <c r="M18" s="405">
        <f t="shared" si="9"/>
        <v>3557173</v>
      </c>
      <c r="N18" s="327">
        <f t="shared" si="4"/>
        <v>3663888.19</v>
      </c>
    </row>
    <row r="19" spans="1:14" s="328" customFormat="1" ht="15">
      <c r="A19" s="325" t="s">
        <v>38</v>
      </c>
      <c r="B19" s="329" t="s">
        <v>65</v>
      </c>
      <c r="C19" s="324">
        <v>713627</v>
      </c>
      <c r="D19" s="324">
        <v>2905255</v>
      </c>
      <c r="E19" s="324">
        <f>2600000+1730133</f>
        <v>4330133</v>
      </c>
      <c r="F19" s="324">
        <v>2659800</v>
      </c>
      <c r="G19" s="324">
        <f aca="true" t="shared" si="10" ref="G19:M19">ROUND(F19*102.3%,0)</f>
        <v>2720975</v>
      </c>
      <c r="H19" s="324">
        <f t="shared" si="10"/>
        <v>2783557</v>
      </c>
      <c r="I19" s="324">
        <f t="shared" si="10"/>
        <v>2847579</v>
      </c>
      <c r="J19" s="324">
        <f t="shared" si="10"/>
        <v>2913073</v>
      </c>
      <c r="K19" s="324">
        <f t="shared" si="10"/>
        <v>2980074</v>
      </c>
      <c r="L19" s="324">
        <f t="shared" si="10"/>
        <v>3048616</v>
      </c>
      <c r="M19" s="405">
        <f t="shared" si="10"/>
        <v>3118734</v>
      </c>
      <c r="N19" s="314">
        <f t="shared" si="4"/>
        <v>3212296.02</v>
      </c>
    </row>
    <row r="20" spans="1:14" s="315" customFormat="1" ht="16.5">
      <c r="A20" s="311" t="s">
        <v>92</v>
      </c>
      <c r="B20" s="312" t="s">
        <v>209</v>
      </c>
      <c r="C20" s="313">
        <f>SUM(C25,C21)</f>
        <v>60636770</v>
      </c>
      <c r="D20" s="313">
        <f aca="true" t="shared" si="11" ref="D20:K20">D21+D25</f>
        <v>69748605</v>
      </c>
      <c r="E20" s="313">
        <f t="shared" si="11"/>
        <v>75167638</v>
      </c>
      <c r="F20" s="313">
        <f t="shared" si="11"/>
        <v>66065000</v>
      </c>
      <c r="G20" s="313">
        <f t="shared" si="11"/>
        <v>64100000</v>
      </c>
      <c r="H20" s="313">
        <f t="shared" si="11"/>
        <v>64500000</v>
      </c>
      <c r="I20" s="313">
        <f t="shared" si="11"/>
        <v>64800000</v>
      </c>
      <c r="J20" s="313">
        <f t="shared" si="11"/>
        <v>65100000</v>
      </c>
      <c r="K20" s="313">
        <f t="shared" si="11"/>
        <v>65500000</v>
      </c>
      <c r="L20" s="313">
        <f>L21+L25</f>
        <v>65800000</v>
      </c>
      <c r="M20" s="340">
        <f>M21+M25</f>
        <v>63500000</v>
      </c>
      <c r="N20" s="314">
        <f>SUM(N21,N25)</f>
        <v>63500000</v>
      </c>
    </row>
    <row r="21" spans="1:14" s="27" customFormat="1" ht="15">
      <c r="A21" s="316" t="s">
        <v>271</v>
      </c>
      <c r="B21" s="317" t="s">
        <v>26</v>
      </c>
      <c r="C21" s="313">
        <v>56671685</v>
      </c>
      <c r="D21" s="324">
        <v>63637522</v>
      </c>
      <c r="E21" s="324">
        <v>63000000</v>
      </c>
      <c r="F21" s="324">
        <v>63300000</v>
      </c>
      <c r="G21" s="324">
        <v>63600000</v>
      </c>
      <c r="H21" s="324">
        <v>64000000</v>
      </c>
      <c r="I21" s="324">
        <v>64300000</v>
      </c>
      <c r="J21" s="324">
        <v>64600000</v>
      </c>
      <c r="K21" s="324">
        <v>65000000</v>
      </c>
      <c r="L21" s="324">
        <v>65300000</v>
      </c>
      <c r="M21" s="405">
        <v>63000000</v>
      </c>
      <c r="N21" s="314">
        <v>63000000</v>
      </c>
    </row>
    <row r="22" spans="1:14" s="27" customFormat="1" ht="12.75" customHeight="1" hidden="1">
      <c r="A22" s="330" t="s">
        <v>89</v>
      </c>
      <c r="B22" s="318" t="s">
        <v>66</v>
      </c>
      <c r="C22" s="319">
        <f>SUM(C23:C24)</f>
        <v>1326594</v>
      </c>
      <c r="D22" s="319">
        <f aca="true" t="shared" si="12" ref="D22:K22">SUM(D23:D24)</f>
        <v>1344287</v>
      </c>
      <c r="E22" s="319">
        <f t="shared" si="12"/>
        <v>1246085</v>
      </c>
      <c r="F22" s="319">
        <f t="shared" si="12"/>
        <v>1066506</v>
      </c>
      <c r="G22" s="319">
        <f t="shared" si="12"/>
        <v>938349</v>
      </c>
      <c r="H22" s="319">
        <f t="shared" si="12"/>
        <v>701792</v>
      </c>
      <c r="I22" s="319">
        <f t="shared" si="12"/>
        <v>543482</v>
      </c>
      <c r="J22" s="319">
        <f t="shared" si="12"/>
        <v>315700</v>
      </c>
      <c r="K22" s="319">
        <f t="shared" si="12"/>
        <v>161100</v>
      </c>
      <c r="L22" s="319">
        <f>SUM(L23:L24)</f>
        <v>161100</v>
      </c>
      <c r="M22" s="339">
        <f>SUM(M23:M24)</f>
        <v>161100</v>
      </c>
      <c r="N22" s="320">
        <f>SUM(N23:N24)</f>
        <v>0</v>
      </c>
    </row>
    <row r="23" spans="1:14" s="27" customFormat="1" ht="12.75" hidden="1">
      <c r="A23" s="331"/>
      <c r="B23" s="332" t="s">
        <v>67</v>
      </c>
      <c r="C23" s="319">
        <f>1326594-C24</f>
        <v>1177000</v>
      </c>
      <c r="D23" s="319">
        <f>1623000-524713</f>
        <v>1098287</v>
      </c>
      <c r="E23" s="319">
        <v>1082085</v>
      </c>
      <c r="F23" s="319">
        <v>1066506</v>
      </c>
      <c r="G23" s="319">
        <v>938349</v>
      </c>
      <c r="H23" s="319">
        <v>701792</v>
      </c>
      <c r="I23" s="319">
        <v>543482</v>
      </c>
      <c r="J23" s="319">
        <v>315700</v>
      </c>
      <c r="K23" s="319">
        <v>161100</v>
      </c>
      <c r="L23" s="319">
        <v>161100</v>
      </c>
      <c r="M23" s="339">
        <v>161100</v>
      </c>
      <c r="N23" s="320"/>
    </row>
    <row r="24" spans="1:14" s="27" customFormat="1" ht="12.75" hidden="1">
      <c r="A24" s="331"/>
      <c r="B24" s="332" t="s">
        <v>68</v>
      </c>
      <c r="C24" s="319">
        <v>149594</v>
      </c>
      <c r="D24" s="319">
        <v>246000</v>
      </c>
      <c r="E24" s="319">
        <v>164000</v>
      </c>
      <c r="F24" s="319">
        <v>0</v>
      </c>
      <c r="G24" s="319">
        <v>0</v>
      </c>
      <c r="H24" s="319">
        <v>0</v>
      </c>
      <c r="I24" s="319">
        <v>0</v>
      </c>
      <c r="J24" s="319">
        <v>0</v>
      </c>
      <c r="K24" s="319">
        <v>0</v>
      </c>
      <c r="L24" s="319">
        <v>0</v>
      </c>
      <c r="M24" s="339">
        <v>0</v>
      </c>
      <c r="N24" s="320">
        <v>0</v>
      </c>
    </row>
    <row r="25" spans="1:14" s="27" customFormat="1" ht="15">
      <c r="A25" s="316" t="s">
        <v>30</v>
      </c>
      <c r="B25" s="317" t="s">
        <v>69</v>
      </c>
      <c r="C25" s="313">
        <v>3965085</v>
      </c>
      <c r="D25" s="313">
        <v>6111083</v>
      </c>
      <c r="E25" s="313">
        <v>12167638</v>
      </c>
      <c r="F25" s="313">
        <v>2765000</v>
      </c>
      <c r="G25" s="313">
        <v>500000</v>
      </c>
      <c r="H25" s="313">
        <v>500000</v>
      </c>
      <c r="I25" s="313">
        <v>500000</v>
      </c>
      <c r="J25" s="313">
        <v>500000</v>
      </c>
      <c r="K25" s="313">
        <v>500000</v>
      </c>
      <c r="L25" s="313">
        <v>500000</v>
      </c>
      <c r="M25" s="340">
        <v>500000</v>
      </c>
      <c r="N25" s="314">
        <v>500000</v>
      </c>
    </row>
    <row r="26" spans="1:14" s="315" customFormat="1" ht="16.5">
      <c r="A26" s="311" t="s">
        <v>93</v>
      </c>
      <c r="B26" s="312" t="s">
        <v>70</v>
      </c>
      <c r="C26" s="313">
        <f>C11-C20</f>
        <v>-1610427</v>
      </c>
      <c r="D26" s="313">
        <f aca="true" t="shared" si="13" ref="D26:K26">D11-D20</f>
        <v>-4545516</v>
      </c>
      <c r="E26" s="313">
        <f t="shared" si="13"/>
        <v>-1314610</v>
      </c>
      <c r="F26" s="313">
        <f t="shared" si="13"/>
        <v>-30143</v>
      </c>
      <c r="G26" s="313">
        <f t="shared" si="13"/>
        <v>3453659</v>
      </c>
      <c r="H26" s="313">
        <f t="shared" si="13"/>
        <v>4607393</v>
      </c>
      <c r="I26" s="313">
        <f t="shared" si="13"/>
        <v>5896863</v>
      </c>
      <c r="J26" s="313">
        <f t="shared" si="13"/>
        <v>7222891</v>
      </c>
      <c r="K26" s="313">
        <f t="shared" si="13"/>
        <v>8486318</v>
      </c>
      <c r="L26" s="313">
        <f>L11-L20</f>
        <v>9888003</v>
      </c>
      <c r="M26" s="340">
        <f>M11-M20</f>
        <v>13928828</v>
      </c>
      <c r="N26" s="314">
        <f>N11-N20</f>
        <v>16251692.840000004</v>
      </c>
    </row>
    <row r="27" spans="1:14" s="334" customFormat="1" ht="38.25" customHeight="1">
      <c r="A27" s="311" t="s">
        <v>110</v>
      </c>
      <c r="B27" s="333" t="s">
        <v>71</v>
      </c>
      <c r="C27" s="313">
        <v>20733971</v>
      </c>
      <c r="D27" s="313">
        <f aca="true" t="shared" si="14" ref="D27:N27">SUM(C41)</f>
        <v>23429971</v>
      </c>
      <c r="E27" s="313">
        <f t="shared" si="14"/>
        <v>25586701</v>
      </c>
      <c r="F27" s="313">
        <f t="shared" si="14"/>
        <v>26901311</v>
      </c>
      <c r="G27" s="313">
        <f t="shared" si="14"/>
        <v>26931454</v>
      </c>
      <c r="H27" s="313">
        <f t="shared" si="14"/>
        <v>23477795</v>
      </c>
      <c r="I27" s="313">
        <f t="shared" si="14"/>
        <v>18870402</v>
      </c>
      <c r="J27" s="313">
        <f t="shared" si="14"/>
        <v>12973539</v>
      </c>
      <c r="K27" s="313">
        <f t="shared" si="14"/>
        <v>7465048</v>
      </c>
      <c r="L27" s="313">
        <f t="shared" si="14"/>
        <v>3465048</v>
      </c>
      <c r="M27" s="340">
        <f t="shared" si="14"/>
        <v>0</v>
      </c>
      <c r="N27" s="314">
        <f t="shared" si="14"/>
        <v>0</v>
      </c>
    </row>
    <row r="28" spans="1:14" s="336" customFormat="1" ht="30" customHeight="1">
      <c r="A28" s="316" t="s">
        <v>128</v>
      </c>
      <c r="B28" s="326" t="s">
        <v>334</v>
      </c>
      <c r="C28" s="335">
        <v>6223600</v>
      </c>
      <c r="D28" s="335">
        <f>SUM('zał2-sfin'!F14)</f>
        <v>5634330</v>
      </c>
      <c r="E28" s="335">
        <f>-E26+E32+E36+E39</f>
        <v>6514610</v>
      </c>
      <c r="F28" s="335">
        <f>-F26+F32+F36+F39</f>
        <v>5230143</v>
      </c>
      <c r="G28" s="335">
        <f>-G26+G32+G36+G39</f>
        <v>3246341</v>
      </c>
      <c r="H28" s="335">
        <f>-H26+H32+H36+H39</f>
        <v>2530978</v>
      </c>
      <c r="I28" s="335">
        <f>-I26+I32+I36+I39</f>
        <v>1407137</v>
      </c>
      <c r="J28" s="335">
        <v>0</v>
      </c>
      <c r="K28" s="335">
        <v>0</v>
      </c>
      <c r="L28" s="335">
        <v>0</v>
      </c>
      <c r="M28" s="406">
        <v>0</v>
      </c>
      <c r="N28" s="314">
        <f>240162+N31+N39</f>
        <v>3551162</v>
      </c>
    </row>
    <row r="29" spans="1:14" s="336" customFormat="1" ht="15" customHeight="1" hidden="1">
      <c r="A29" s="316">
        <v>2</v>
      </c>
      <c r="B29" s="326" t="s">
        <v>72</v>
      </c>
      <c r="C29" s="337" t="s">
        <v>148</v>
      </c>
      <c r="D29" s="150" t="s">
        <v>148</v>
      </c>
      <c r="E29" s="150" t="s">
        <v>148</v>
      </c>
      <c r="F29" s="150" t="s">
        <v>148</v>
      </c>
      <c r="G29" s="150" t="s">
        <v>148</v>
      </c>
      <c r="H29" s="150" t="s">
        <v>148</v>
      </c>
      <c r="I29" s="150" t="s">
        <v>148</v>
      </c>
      <c r="J29" s="150" t="s">
        <v>148</v>
      </c>
      <c r="K29" s="150" t="s">
        <v>148</v>
      </c>
      <c r="L29" s="150" t="s">
        <v>148</v>
      </c>
      <c r="M29" s="407" t="s">
        <v>148</v>
      </c>
      <c r="N29" s="338" t="s">
        <v>148</v>
      </c>
    </row>
    <row r="30" spans="1:14" s="336" customFormat="1" ht="15" customHeight="1">
      <c r="A30" s="316" t="s">
        <v>129</v>
      </c>
      <c r="B30" s="329" t="s">
        <v>270</v>
      </c>
      <c r="C30" s="337">
        <f aca="true" t="shared" si="15" ref="C30:L30">SUM(C31,C35,C39,C40)</f>
        <v>4550689</v>
      </c>
      <c r="D30" s="337">
        <f t="shared" si="15"/>
        <v>5089284</v>
      </c>
      <c r="E30" s="337">
        <f t="shared" si="15"/>
        <v>7000066</v>
      </c>
      <c r="F30" s="337">
        <f t="shared" si="15"/>
        <v>6966573</v>
      </c>
      <c r="G30" s="337">
        <f t="shared" si="15"/>
        <v>8253890</v>
      </c>
      <c r="H30" s="337">
        <f t="shared" si="15"/>
        <v>8441891</v>
      </c>
      <c r="I30" s="337">
        <f t="shared" si="15"/>
        <v>8292677</v>
      </c>
      <c r="J30" s="337">
        <f t="shared" si="15"/>
        <v>6201743</v>
      </c>
      <c r="K30" s="337">
        <f t="shared" si="15"/>
        <v>4339940</v>
      </c>
      <c r="L30" s="337">
        <f t="shared" si="15"/>
        <v>3690048</v>
      </c>
      <c r="M30" s="407">
        <f>SUM(M31,M35,M39,M40)</f>
        <v>0</v>
      </c>
      <c r="N30" s="338"/>
    </row>
    <row r="31" spans="1:14" s="336" customFormat="1" ht="30">
      <c r="A31" s="316" t="s">
        <v>271</v>
      </c>
      <c r="B31" s="326" t="s">
        <v>29</v>
      </c>
      <c r="C31" s="313">
        <f aca="true" t="shared" si="16" ref="C31:L31">SUM(C32:C34)</f>
        <v>3550689</v>
      </c>
      <c r="D31" s="313">
        <f t="shared" si="16"/>
        <v>2898865</v>
      </c>
      <c r="E31" s="313">
        <f t="shared" si="16"/>
        <v>5045066</v>
      </c>
      <c r="F31" s="313">
        <f t="shared" si="16"/>
        <v>5046573</v>
      </c>
      <c r="G31" s="313">
        <f t="shared" si="16"/>
        <v>4873890</v>
      </c>
      <c r="H31" s="313">
        <f t="shared" si="16"/>
        <v>4581891</v>
      </c>
      <c r="I31" s="313">
        <f t="shared" si="16"/>
        <v>3952677</v>
      </c>
      <c r="J31" s="313">
        <f t="shared" si="16"/>
        <v>1881743</v>
      </c>
      <c r="K31" s="313">
        <f t="shared" si="16"/>
        <v>0</v>
      </c>
      <c r="L31" s="313">
        <f t="shared" si="16"/>
        <v>0</v>
      </c>
      <c r="M31" s="340">
        <f>SUM(M32:M34)</f>
        <v>0</v>
      </c>
      <c r="N31" s="314">
        <v>2311000</v>
      </c>
    </row>
    <row r="32" spans="1:14" s="336" customFormat="1" ht="15" customHeight="1">
      <c r="A32" s="72" t="s">
        <v>272</v>
      </c>
      <c r="B32" s="318" t="s">
        <v>273</v>
      </c>
      <c r="C32" s="319">
        <v>2527600</v>
      </c>
      <c r="D32" s="319">
        <v>1477600</v>
      </c>
      <c r="E32" s="319">
        <v>3700000</v>
      </c>
      <c r="F32" s="319">
        <v>3700000</v>
      </c>
      <c r="G32" s="319">
        <v>3700000</v>
      </c>
      <c r="H32" s="319">
        <v>3638371</v>
      </c>
      <c r="I32" s="319">
        <v>3304000</v>
      </c>
      <c r="J32" s="319">
        <v>1508491</v>
      </c>
      <c r="K32" s="319">
        <v>0</v>
      </c>
      <c r="L32" s="319">
        <v>0</v>
      </c>
      <c r="M32" s="339">
        <v>0</v>
      </c>
      <c r="N32" s="354">
        <v>0</v>
      </c>
    </row>
    <row r="33" spans="1:14" s="336" customFormat="1" ht="51" hidden="1">
      <c r="A33" s="72" t="s">
        <v>90</v>
      </c>
      <c r="B33" s="318" t="s">
        <v>27</v>
      </c>
      <c r="C33" s="319">
        <v>0</v>
      </c>
      <c r="D33" s="149"/>
      <c r="E33" s="149"/>
      <c r="F33" s="149"/>
      <c r="G33" s="149"/>
      <c r="H33" s="149"/>
      <c r="I33" s="149"/>
      <c r="J33" s="149"/>
      <c r="K33" s="149"/>
      <c r="L33" s="149"/>
      <c r="M33" s="339"/>
      <c r="N33" s="320"/>
    </row>
    <row r="34" spans="1:14" s="336" customFormat="1" ht="15" customHeight="1">
      <c r="A34" s="72" t="s">
        <v>90</v>
      </c>
      <c r="B34" s="318" t="s">
        <v>28</v>
      </c>
      <c r="C34" s="319">
        <v>1023089</v>
      </c>
      <c r="D34" s="319">
        <v>1421265</v>
      </c>
      <c r="E34" s="319">
        <f aca="true" t="shared" si="17" ref="E34:J34">ROUND(E44*5%,0)</f>
        <v>1345066</v>
      </c>
      <c r="F34" s="319">
        <f t="shared" si="17"/>
        <v>1346573</v>
      </c>
      <c r="G34" s="319">
        <f t="shared" si="17"/>
        <v>1173890</v>
      </c>
      <c r="H34" s="319">
        <f t="shared" si="17"/>
        <v>943520</v>
      </c>
      <c r="I34" s="319">
        <f t="shared" si="17"/>
        <v>648677</v>
      </c>
      <c r="J34" s="319">
        <f t="shared" si="17"/>
        <v>373252</v>
      </c>
      <c r="K34" s="319">
        <v>0</v>
      </c>
      <c r="L34" s="319">
        <v>0</v>
      </c>
      <c r="M34" s="339">
        <v>0</v>
      </c>
      <c r="N34" s="339">
        <f>ROUND(N44*5%,0)</f>
        <v>12008</v>
      </c>
    </row>
    <row r="35" spans="1:14" s="336" customFormat="1" ht="30">
      <c r="A35" s="316" t="s">
        <v>30</v>
      </c>
      <c r="B35" s="326" t="s">
        <v>31</v>
      </c>
      <c r="C35" s="313">
        <f aca="true" t="shared" si="18" ref="C35:L35">SUM(C36:C38)</f>
        <v>0</v>
      </c>
      <c r="D35" s="313">
        <f t="shared" si="18"/>
        <v>190419</v>
      </c>
      <c r="E35" s="313">
        <f t="shared" si="18"/>
        <v>1955000</v>
      </c>
      <c r="F35" s="313">
        <f t="shared" si="18"/>
        <v>1920000</v>
      </c>
      <c r="G35" s="313">
        <f t="shared" si="18"/>
        <v>3380000</v>
      </c>
      <c r="H35" s="313">
        <f t="shared" si="18"/>
        <v>3860000</v>
      </c>
      <c r="I35" s="313">
        <f t="shared" si="18"/>
        <v>4340000</v>
      </c>
      <c r="J35" s="313">
        <f t="shared" si="18"/>
        <v>4320000</v>
      </c>
      <c r="K35" s="313">
        <f t="shared" si="18"/>
        <v>4339940</v>
      </c>
      <c r="L35" s="313">
        <f t="shared" si="18"/>
        <v>3690048</v>
      </c>
      <c r="M35" s="340">
        <f>SUM(M36:M38)</f>
        <v>0</v>
      </c>
      <c r="N35" s="340"/>
    </row>
    <row r="36" spans="1:14" s="336" customFormat="1" ht="15" customHeight="1">
      <c r="A36" s="72" t="s">
        <v>272</v>
      </c>
      <c r="B36" s="318" t="s">
        <v>273</v>
      </c>
      <c r="C36" s="319">
        <v>0</v>
      </c>
      <c r="D36" s="319">
        <v>0</v>
      </c>
      <c r="E36" s="319">
        <v>1500000</v>
      </c>
      <c r="F36" s="319">
        <v>1500000</v>
      </c>
      <c r="G36" s="319">
        <v>3000000</v>
      </c>
      <c r="H36" s="319">
        <v>3500000</v>
      </c>
      <c r="I36" s="319">
        <v>4000000</v>
      </c>
      <c r="J36" s="319">
        <v>4000000</v>
      </c>
      <c r="K36" s="319">
        <v>4000000</v>
      </c>
      <c r="L36" s="319">
        <v>3465048</v>
      </c>
      <c r="M36" s="339">
        <v>0</v>
      </c>
      <c r="N36" s="320"/>
    </row>
    <row r="37" spans="1:14" s="336" customFormat="1" ht="51" hidden="1">
      <c r="A37" s="72" t="s">
        <v>90</v>
      </c>
      <c r="B37" s="318" t="s">
        <v>27</v>
      </c>
      <c r="C37" s="319">
        <v>0</v>
      </c>
      <c r="D37" s="149"/>
      <c r="E37" s="319"/>
      <c r="F37" s="319"/>
      <c r="G37" s="319"/>
      <c r="H37" s="319"/>
      <c r="I37" s="319"/>
      <c r="J37" s="319"/>
      <c r="K37" s="319"/>
      <c r="L37" s="319"/>
      <c r="M37" s="339"/>
      <c r="N37" s="320"/>
    </row>
    <row r="38" spans="1:14" s="336" customFormat="1" ht="15" customHeight="1">
      <c r="A38" s="72" t="s">
        <v>90</v>
      </c>
      <c r="B38" s="318" t="s">
        <v>28</v>
      </c>
      <c r="C38" s="319">
        <v>0</v>
      </c>
      <c r="D38" s="319">
        <v>190419</v>
      </c>
      <c r="E38" s="319">
        <v>455000</v>
      </c>
      <c r="F38" s="319">
        <v>420000</v>
      </c>
      <c r="G38" s="319">
        <v>380000</v>
      </c>
      <c r="H38" s="319">
        <v>360000</v>
      </c>
      <c r="I38" s="319">
        <v>340000</v>
      </c>
      <c r="J38" s="319">
        <v>320000</v>
      </c>
      <c r="K38" s="319">
        <f>250000+89940</f>
        <v>339940</v>
      </c>
      <c r="L38" s="319">
        <v>225000</v>
      </c>
      <c r="M38" s="339"/>
      <c r="N38" s="320"/>
    </row>
    <row r="39" spans="1:14" s="336" customFormat="1" ht="15" customHeight="1">
      <c r="A39" s="316" t="s">
        <v>34</v>
      </c>
      <c r="B39" s="326" t="s">
        <v>33</v>
      </c>
      <c r="C39" s="313">
        <v>1000000</v>
      </c>
      <c r="D39" s="313">
        <v>2000000</v>
      </c>
      <c r="E39" s="313">
        <v>0</v>
      </c>
      <c r="F39" s="313">
        <v>0</v>
      </c>
      <c r="G39" s="313">
        <v>0</v>
      </c>
      <c r="H39" s="313">
        <v>0</v>
      </c>
      <c r="I39" s="313">
        <v>0</v>
      </c>
      <c r="J39" s="313">
        <v>0</v>
      </c>
      <c r="K39" s="313">
        <v>0</v>
      </c>
      <c r="L39" s="313">
        <v>0</v>
      </c>
      <c r="M39" s="340">
        <v>0</v>
      </c>
      <c r="N39" s="314">
        <v>1000000</v>
      </c>
    </row>
    <row r="40" spans="1:14" s="336" customFormat="1" ht="15" customHeight="1">
      <c r="A40" s="316" t="s">
        <v>35</v>
      </c>
      <c r="B40" s="326" t="s">
        <v>32</v>
      </c>
      <c r="C40" s="313">
        <v>0</v>
      </c>
      <c r="D40" s="313">
        <v>0</v>
      </c>
      <c r="E40" s="313">
        <v>0</v>
      </c>
      <c r="F40" s="313">
        <v>0</v>
      </c>
      <c r="G40" s="313">
        <v>0</v>
      </c>
      <c r="H40" s="313">
        <v>0</v>
      </c>
      <c r="I40" s="313">
        <v>0</v>
      </c>
      <c r="J40" s="313">
        <v>0</v>
      </c>
      <c r="K40" s="313">
        <v>0</v>
      </c>
      <c r="L40" s="313">
        <v>0</v>
      </c>
      <c r="M40" s="340">
        <v>0</v>
      </c>
      <c r="N40" s="353">
        <v>0</v>
      </c>
    </row>
    <row r="41" spans="1:14" s="334" customFormat="1" ht="25.5" customHeight="1">
      <c r="A41" s="311" t="s">
        <v>130</v>
      </c>
      <c r="B41" s="333" t="s">
        <v>74</v>
      </c>
      <c r="C41" s="313">
        <f aca="true" t="shared" si="19" ref="C41:L41">SUM(C27+C28-C32-C36-C39)</f>
        <v>23429971</v>
      </c>
      <c r="D41" s="313">
        <f t="shared" si="19"/>
        <v>25586701</v>
      </c>
      <c r="E41" s="313">
        <f t="shared" si="19"/>
        <v>26901311</v>
      </c>
      <c r="F41" s="313">
        <f t="shared" si="19"/>
        <v>26931454</v>
      </c>
      <c r="G41" s="313">
        <f t="shared" si="19"/>
        <v>23477795</v>
      </c>
      <c r="H41" s="313">
        <f t="shared" si="19"/>
        <v>18870402</v>
      </c>
      <c r="I41" s="313">
        <f t="shared" si="19"/>
        <v>12973539</v>
      </c>
      <c r="J41" s="313">
        <f t="shared" si="19"/>
        <v>7465048</v>
      </c>
      <c r="K41" s="313">
        <f t="shared" si="19"/>
        <v>3465048</v>
      </c>
      <c r="L41" s="313">
        <f t="shared" si="19"/>
        <v>0</v>
      </c>
      <c r="M41" s="340">
        <f>SUM(M27+M28-M32-M36-M39)</f>
        <v>0</v>
      </c>
      <c r="N41" s="314">
        <f>SUM(N27,N28,-N31,-N39)</f>
        <v>240162</v>
      </c>
    </row>
    <row r="42" spans="1:14" s="334" customFormat="1" ht="51" customHeight="1">
      <c r="A42" s="739" t="s">
        <v>132</v>
      </c>
      <c r="B42" s="680" t="s">
        <v>75</v>
      </c>
      <c r="C42" s="313">
        <f>SUM(C32,C36,C40,C39,C34,C38)</f>
        <v>4550689</v>
      </c>
      <c r="D42" s="313">
        <f>SUM(D32,D36,D40,D39,D34,D38)</f>
        <v>5089284</v>
      </c>
      <c r="E42" s="313">
        <f aca="true" t="shared" si="20" ref="E42:L42">SUM(E32,E36,E40,E39,E34,E38)</f>
        <v>7000066</v>
      </c>
      <c r="F42" s="313">
        <f t="shared" si="20"/>
        <v>6966573</v>
      </c>
      <c r="G42" s="313">
        <f t="shared" si="20"/>
        <v>8253890</v>
      </c>
      <c r="H42" s="313">
        <f t="shared" si="20"/>
        <v>8441891</v>
      </c>
      <c r="I42" s="313">
        <f t="shared" si="20"/>
        <v>8292677</v>
      </c>
      <c r="J42" s="313">
        <f t="shared" si="20"/>
        <v>6201743</v>
      </c>
      <c r="K42" s="313">
        <f t="shared" si="20"/>
        <v>4339940</v>
      </c>
      <c r="L42" s="313">
        <f t="shared" si="20"/>
        <v>3690048</v>
      </c>
      <c r="M42" s="340">
        <f>SUM(M32,M36,M40,M39,M34,M38)</f>
        <v>0</v>
      </c>
      <c r="N42" s="314">
        <f>SUM(N31:N39,N22)</f>
        <v>3323008</v>
      </c>
    </row>
    <row r="43" spans="1:14" s="343" customFormat="1" ht="17.25" customHeight="1">
      <c r="A43" s="740"/>
      <c r="B43" s="682"/>
      <c r="C43" s="341">
        <f aca="true" t="shared" si="21" ref="C43:N43">C42/C11</f>
        <v>0.07709589936818549</v>
      </c>
      <c r="D43" s="341">
        <f t="shared" si="21"/>
        <v>0.078052805136272</v>
      </c>
      <c r="E43" s="341">
        <f t="shared" si="21"/>
        <v>0.09478373723552676</v>
      </c>
      <c r="F43" s="341">
        <f t="shared" si="21"/>
        <v>0.10549841881235542</v>
      </c>
      <c r="G43" s="341">
        <f t="shared" si="21"/>
        <v>0.1221827229225289</v>
      </c>
      <c r="H43" s="341">
        <f t="shared" si="21"/>
        <v>0.12215612011293785</v>
      </c>
      <c r="I43" s="341">
        <f t="shared" si="21"/>
        <v>0.11729908015862034</v>
      </c>
      <c r="J43" s="341">
        <f t="shared" si="21"/>
        <v>0.08575076181620007</v>
      </c>
      <c r="K43" s="341">
        <f t="shared" si="21"/>
        <v>0.05865868335277882</v>
      </c>
      <c r="L43" s="341">
        <f t="shared" si="21"/>
        <v>0.04875340679816853</v>
      </c>
      <c r="M43" s="342">
        <f t="shared" si="21"/>
        <v>0</v>
      </c>
      <c r="N43" s="342">
        <f t="shared" si="21"/>
        <v>0.04166692745527933</v>
      </c>
    </row>
    <row r="44" spans="1:14" s="334" customFormat="1" ht="25.5" customHeight="1">
      <c r="A44" s="311" t="s">
        <v>80</v>
      </c>
      <c r="B44" s="333" t="s">
        <v>36</v>
      </c>
      <c r="C44" s="313">
        <f>SUM(C45:C46)</f>
        <v>23429971</v>
      </c>
      <c r="D44" s="313">
        <f aca="true" t="shared" si="22" ref="D44:K44">SUM(D45:D46)</f>
        <v>25586701</v>
      </c>
      <c r="E44" s="313">
        <f t="shared" si="22"/>
        <v>26901311</v>
      </c>
      <c r="F44" s="313">
        <f t="shared" si="22"/>
        <v>26931454</v>
      </c>
      <c r="G44" s="313">
        <f t="shared" si="22"/>
        <v>23477795</v>
      </c>
      <c r="H44" s="313">
        <f t="shared" si="22"/>
        <v>18870402</v>
      </c>
      <c r="I44" s="313">
        <f t="shared" si="22"/>
        <v>12973539</v>
      </c>
      <c r="J44" s="313">
        <f t="shared" si="22"/>
        <v>7465048</v>
      </c>
      <c r="K44" s="313">
        <f t="shared" si="22"/>
        <v>3465048</v>
      </c>
      <c r="L44" s="313">
        <f>SUM(L45:L46)</f>
        <v>0</v>
      </c>
      <c r="M44" s="340">
        <f>SUM(M45:M46)</f>
        <v>0</v>
      </c>
      <c r="N44" s="314">
        <f>SUM(N45:N46)</f>
        <v>240162</v>
      </c>
    </row>
    <row r="45" spans="1:14" s="336" customFormat="1" ht="15" customHeight="1" hidden="1">
      <c r="A45" s="316">
        <v>1</v>
      </c>
      <c r="B45" s="326" t="s">
        <v>76</v>
      </c>
      <c r="C45" s="337">
        <v>21429971</v>
      </c>
      <c r="D45" s="150">
        <f aca="true" t="shared" si="23" ref="D45:L45">C45+D28-D32-D36</f>
        <v>25586701</v>
      </c>
      <c r="E45" s="150">
        <f t="shared" si="23"/>
        <v>26901311</v>
      </c>
      <c r="F45" s="150">
        <f t="shared" si="23"/>
        <v>26931454</v>
      </c>
      <c r="G45" s="150">
        <f t="shared" si="23"/>
        <v>23477795</v>
      </c>
      <c r="H45" s="150">
        <f t="shared" si="23"/>
        <v>18870402</v>
      </c>
      <c r="I45" s="150">
        <f t="shared" si="23"/>
        <v>12973539</v>
      </c>
      <c r="J45" s="150">
        <f t="shared" si="23"/>
        <v>7465048</v>
      </c>
      <c r="K45" s="150">
        <f t="shared" si="23"/>
        <v>3465048</v>
      </c>
      <c r="L45" s="150">
        <f t="shared" si="23"/>
        <v>0</v>
      </c>
      <c r="M45" s="407">
        <f>L45+M28-M32-M36</f>
        <v>0</v>
      </c>
      <c r="N45" s="314">
        <f>M45+N28-N31</f>
        <v>1240162</v>
      </c>
    </row>
    <row r="46" spans="1:14" s="336" customFormat="1" ht="15" customHeight="1" hidden="1">
      <c r="A46" s="316">
        <v>2</v>
      </c>
      <c r="B46" s="326" t="s">
        <v>72</v>
      </c>
      <c r="C46" s="337">
        <v>2000000</v>
      </c>
      <c r="D46" s="150">
        <f aca="true" t="shared" si="24" ref="D46:L46">C46-D39</f>
        <v>0</v>
      </c>
      <c r="E46" s="150">
        <f t="shared" si="24"/>
        <v>0</v>
      </c>
      <c r="F46" s="150">
        <f t="shared" si="24"/>
        <v>0</v>
      </c>
      <c r="G46" s="150">
        <f t="shared" si="24"/>
        <v>0</v>
      </c>
      <c r="H46" s="150">
        <f t="shared" si="24"/>
        <v>0</v>
      </c>
      <c r="I46" s="150">
        <f t="shared" si="24"/>
        <v>0</v>
      </c>
      <c r="J46" s="150">
        <f t="shared" si="24"/>
        <v>0</v>
      </c>
      <c r="K46" s="150">
        <f t="shared" si="24"/>
        <v>0</v>
      </c>
      <c r="L46" s="150">
        <f t="shared" si="24"/>
        <v>0</v>
      </c>
      <c r="M46" s="407">
        <f>L46-M39</f>
        <v>0</v>
      </c>
      <c r="N46" s="314">
        <f>M46-N39</f>
        <v>-1000000</v>
      </c>
    </row>
    <row r="47" spans="1:14" s="345" customFormat="1" ht="51">
      <c r="A47" s="344" t="s">
        <v>89</v>
      </c>
      <c r="B47" s="318" t="s">
        <v>37</v>
      </c>
      <c r="C47" s="279">
        <v>0</v>
      </c>
      <c r="D47" s="279">
        <v>0</v>
      </c>
      <c r="E47" s="279">
        <v>0</v>
      </c>
      <c r="F47" s="279">
        <v>0</v>
      </c>
      <c r="G47" s="279">
        <v>0</v>
      </c>
      <c r="H47" s="279">
        <v>0</v>
      </c>
      <c r="I47" s="279">
        <v>0</v>
      </c>
      <c r="J47" s="279">
        <v>0</v>
      </c>
      <c r="K47" s="279">
        <v>0</v>
      </c>
      <c r="L47" s="279">
        <v>0</v>
      </c>
      <c r="M47" s="408">
        <v>0</v>
      </c>
      <c r="N47" s="327"/>
    </row>
    <row r="48" spans="1:14" s="348" customFormat="1" ht="16.5" customHeight="1">
      <c r="A48" s="325" t="s">
        <v>335</v>
      </c>
      <c r="B48" s="333" t="s">
        <v>290</v>
      </c>
      <c r="C48" s="346">
        <f aca="true" t="shared" si="25" ref="C48:L48">C44/C11</f>
        <v>0.39694092178470214</v>
      </c>
      <c r="D48" s="346">
        <f t="shared" si="25"/>
        <v>0.3924154728313562</v>
      </c>
      <c r="E48" s="346">
        <f t="shared" si="25"/>
        <v>0.3642546789009111</v>
      </c>
      <c r="F48" s="346">
        <f t="shared" si="25"/>
        <v>0.40783693981498287</v>
      </c>
      <c r="G48" s="346">
        <f t="shared" si="25"/>
        <v>0.34754290659518533</v>
      </c>
      <c r="H48" s="346">
        <f t="shared" si="25"/>
        <v>0.2730590922450222</v>
      </c>
      <c r="I48" s="346">
        <f t="shared" si="25"/>
        <v>0.18350940125872345</v>
      </c>
      <c r="J48" s="346">
        <f t="shared" si="25"/>
        <v>0.10321832958806915</v>
      </c>
      <c r="K48" s="346">
        <f t="shared" si="25"/>
        <v>0.046833632131822</v>
      </c>
      <c r="L48" s="346">
        <f t="shared" si="25"/>
        <v>0</v>
      </c>
      <c r="M48" s="347">
        <f>M44/M11</f>
        <v>0</v>
      </c>
      <c r="N48" s="347">
        <f>N44/N11</f>
        <v>0.003011371814787925</v>
      </c>
    </row>
    <row r="49" spans="1:14" s="351" customFormat="1" ht="25.5">
      <c r="A49" s="325" t="s">
        <v>336</v>
      </c>
      <c r="B49" s="333" t="s">
        <v>291</v>
      </c>
      <c r="C49" s="349">
        <f aca="true" t="shared" si="26" ref="C49:L49">(C42/C11)</f>
        <v>0.07709589936818549</v>
      </c>
      <c r="D49" s="349">
        <f t="shared" si="26"/>
        <v>0.078052805136272</v>
      </c>
      <c r="E49" s="349">
        <f t="shared" si="26"/>
        <v>0.09478373723552676</v>
      </c>
      <c r="F49" s="349">
        <f t="shared" si="26"/>
        <v>0.10549841881235542</v>
      </c>
      <c r="G49" s="349">
        <f t="shared" si="26"/>
        <v>0.1221827229225289</v>
      </c>
      <c r="H49" s="349">
        <f t="shared" si="26"/>
        <v>0.12215612011293785</v>
      </c>
      <c r="I49" s="349">
        <f t="shared" si="26"/>
        <v>0.11729908015862034</v>
      </c>
      <c r="J49" s="349">
        <f t="shared" si="26"/>
        <v>0.08575076181620007</v>
      </c>
      <c r="K49" s="349">
        <f t="shared" si="26"/>
        <v>0.05865868335277882</v>
      </c>
      <c r="L49" s="349">
        <f t="shared" si="26"/>
        <v>0.04875340679816853</v>
      </c>
      <c r="M49" s="350">
        <f>(M42/M11)</f>
        <v>0</v>
      </c>
      <c r="N49" s="350"/>
    </row>
    <row r="50" spans="1:14" s="53" customFormat="1" ht="14.25" customHeight="1">
      <c r="A50" s="325" t="s">
        <v>81</v>
      </c>
      <c r="B50" s="333" t="s">
        <v>292</v>
      </c>
      <c r="C50" s="349">
        <f aca="true" t="shared" si="27" ref="C50:L50">C44/C11</f>
        <v>0.39694092178470214</v>
      </c>
      <c r="D50" s="349">
        <f t="shared" si="27"/>
        <v>0.3924154728313562</v>
      </c>
      <c r="E50" s="349">
        <f t="shared" si="27"/>
        <v>0.3642546789009111</v>
      </c>
      <c r="F50" s="349">
        <f t="shared" si="27"/>
        <v>0.40783693981498287</v>
      </c>
      <c r="G50" s="349">
        <f t="shared" si="27"/>
        <v>0.34754290659518533</v>
      </c>
      <c r="H50" s="349">
        <f t="shared" si="27"/>
        <v>0.2730590922450222</v>
      </c>
      <c r="I50" s="349">
        <f t="shared" si="27"/>
        <v>0.18350940125872345</v>
      </c>
      <c r="J50" s="349">
        <f t="shared" si="27"/>
        <v>0.10321832958806915</v>
      </c>
      <c r="K50" s="349">
        <f t="shared" si="27"/>
        <v>0.046833632131822</v>
      </c>
      <c r="L50" s="349">
        <f t="shared" si="27"/>
        <v>0</v>
      </c>
      <c r="M50" s="350">
        <f>M44/M11</f>
        <v>0</v>
      </c>
      <c r="N50" s="350"/>
    </row>
    <row r="51" spans="1:14" s="53" customFormat="1" ht="24.75" customHeight="1">
      <c r="A51" s="325" t="s">
        <v>82</v>
      </c>
      <c r="B51" s="333" t="s">
        <v>293</v>
      </c>
      <c r="C51" s="349">
        <f aca="true" t="shared" si="28" ref="C51:L51">C42/C11</f>
        <v>0.07709589936818549</v>
      </c>
      <c r="D51" s="349">
        <f t="shared" si="28"/>
        <v>0.078052805136272</v>
      </c>
      <c r="E51" s="349">
        <f t="shared" si="28"/>
        <v>0.09478373723552676</v>
      </c>
      <c r="F51" s="349">
        <f t="shared" si="28"/>
        <v>0.10549841881235542</v>
      </c>
      <c r="G51" s="349">
        <f t="shared" si="28"/>
        <v>0.1221827229225289</v>
      </c>
      <c r="H51" s="349">
        <f t="shared" si="28"/>
        <v>0.12215612011293785</v>
      </c>
      <c r="I51" s="349">
        <f t="shared" si="28"/>
        <v>0.11729908015862034</v>
      </c>
      <c r="J51" s="349">
        <f t="shared" si="28"/>
        <v>0.08575076181620007</v>
      </c>
      <c r="K51" s="349">
        <f t="shared" si="28"/>
        <v>0.05865868335277882</v>
      </c>
      <c r="L51" s="349">
        <f t="shared" si="28"/>
        <v>0.04875340679816853</v>
      </c>
      <c r="M51" s="350">
        <f>M42/M11</f>
        <v>0</v>
      </c>
      <c r="N51" s="350"/>
    </row>
    <row r="52" spans="1:13" ht="12.75">
      <c r="A52" s="48"/>
      <c r="D52" s="42"/>
      <c r="E52" s="42"/>
      <c r="F52" s="73"/>
      <c r="G52" s="48"/>
      <c r="H52" s="42"/>
      <c r="I52" s="42"/>
      <c r="J52" s="42"/>
      <c r="K52" s="42"/>
      <c r="L52" s="73"/>
      <c r="M52" s="48"/>
    </row>
    <row r="53" spans="1:14" ht="12.75" hidden="1">
      <c r="A53" s="48"/>
      <c r="D53" s="42"/>
      <c r="E53" s="42">
        <f>E41*5%</f>
        <v>1345065.55</v>
      </c>
      <c r="F53" s="42">
        <f aca="true" t="shared" si="29" ref="F53:N53">F41*5%</f>
        <v>1346572.7000000002</v>
      </c>
      <c r="G53" s="42">
        <f t="shared" si="29"/>
        <v>1173889.75</v>
      </c>
      <c r="H53" s="42">
        <f t="shared" si="29"/>
        <v>943520.1000000001</v>
      </c>
      <c r="I53" s="42">
        <f t="shared" si="29"/>
        <v>648676.9500000001</v>
      </c>
      <c r="J53" s="42">
        <f t="shared" si="29"/>
        <v>373252.4</v>
      </c>
      <c r="K53" s="42">
        <f t="shared" si="29"/>
        <v>173252.40000000002</v>
      </c>
      <c r="L53" s="42">
        <f t="shared" si="29"/>
        <v>0</v>
      </c>
      <c r="M53" s="42">
        <f t="shared" si="29"/>
        <v>0</v>
      </c>
      <c r="N53" s="106">
        <f t="shared" si="29"/>
        <v>12008.1</v>
      </c>
    </row>
    <row r="54" spans="1:13" ht="12.75">
      <c r="A54" s="48"/>
      <c r="D54" s="42"/>
      <c r="E54" s="42"/>
      <c r="F54" s="73"/>
      <c r="G54" s="48"/>
      <c r="H54" s="42"/>
      <c r="I54" s="42"/>
      <c r="J54" s="42"/>
      <c r="K54" s="42"/>
      <c r="L54" s="73"/>
      <c r="M54" s="48"/>
    </row>
    <row r="55" spans="1:13" ht="12.75">
      <c r="A55" s="48"/>
      <c r="D55" s="42"/>
      <c r="E55" s="42"/>
      <c r="F55" s="73"/>
      <c r="G55" s="48"/>
      <c r="H55" s="42"/>
      <c r="I55" s="42"/>
      <c r="J55" s="42"/>
      <c r="K55" s="42"/>
      <c r="L55" s="73"/>
      <c r="M55" s="48"/>
    </row>
    <row r="56" spans="1:13" ht="12.75">
      <c r="A56" s="48"/>
      <c r="D56" s="42"/>
      <c r="E56" s="42"/>
      <c r="F56" s="73"/>
      <c r="G56" s="48"/>
      <c r="H56" s="42"/>
      <c r="I56" s="42"/>
      <c r="J56" s="42"/>
      <c r="K56" s="42"/>
      <c r="L56" s="73"/>
      <c r="M56" s="48"/>
    </row>
    <row r="57" spans="4:13" ht="12.75">
      <c r="D57" s="42"/>
      <c r="E57" s="42"/>
      <c r="F57" s="73"/>
      <c r="G57" s="42"/>
      <c r="H57" s="42"/>
      <c r="I57" s="42"/>
      <c r="J57" s="42"/>
      <c r="K57" s="42"/>
      <c r="L57" s="73"/>
      <c r="M57" s="42"/>
    </row>
    <row r="58" spans="4:13" ht="12.75">
      <c r="D58" s="42"/>
      <c r="E58" s="42"/>
      <c r="F58" s="73"/>
      <c r="G58" s="42"/>
      <c r="H58" s="42"/>
      <c r="I58" s="42"/>
      <c r="J58" s="42"/>
      <c r="K58" s="42"/>
      <c r="L58" s="73"/>
      <c r="M58" s="42"/>
    </row>
    <row r="59" spans="4:13" ht="12.75">
      <c r="D59" s="42"/>
      <c r="E59" s="42"/>
      <c r="F59" s="73"/>
      <c r="G59" s="42"/>
      <c r="H59" s="42"/>
      <c r="I59" s="42"/>
      <c r="J59" s="42"/>
      <c r="K59" s="42"/>
      <c r="L59" s="73"/>
      <c r="M59" s="42"/>
    </row>
    <row r="60" spans="4:13" ht="12.75">
      <c r="D60" s="42"/>
      <c r="E60" s="42"/>
      <c r="F60" s="73"/>
      <c r="G60" s="42"/>
      <c r="H60" s="42"/>
      <c r="I60" s="42"/>
      <c r="J60" s="42"/>
      <c r="K60" s="42"/>
      <c r="L60" s="73"/>
      <c r="M60" s="42"/>
    </row>
    <row r="61" spans="4:13" ht="12.75">
      <c r="D61" s="42"/>
      <c r="E61" s="42"/>
      <c r="F61" s="73"/>
      <c r="G61" s="42"/>
      <c r="H61" s="42"/>
      <c r="I61" s="42"/>
      <c r="J61" s="42"/>
      <c r="K61" s="42"/>
      <c r="L61" s="73"/>
      <c r="M61" s="42"/>
    </row>
    <row r="62" spans="4:13" ht="12.75">
      <c r="D62" s="42"/>
      <c r="E62" s="42"/>
      <c r="F62" s="42"/>
      <c r="G62" s="42"/>
      <c r="H62" s="42"/>
      <c r="I62" s="42"/>
      <c r="J62" s="42"/>
      <c r="K62" s="42"/>
      <c r="L62" s="42"/>
      <c r="M62" s="42"/>
    </row>
    <row r="63" spans="4:13" ht="12.75">
      <c r="D63" s="42"/>
      <c r="E63" s="42"/>
      <c r="F63" s="42"/>
      <c r="G63" s="42"/>
      <c r="H63" s="42"/>
      <c r="I63" s="42"/>
      <c r="J63" s="42"/>
      <c r="K63" s="42"/>
      <c r="L63" s="42"/>
      <c r="M63" s="42"/>
    </row>
    <row r="64" spans="4:13" ht="12.75">
      <c r="D64" s="42"/>
      <c r="E64" s="42"/>
      <c r="F64" s="42"/>
      <c r="G64" s="42"/>
      <c r="H64" s="42"/>
      <c r="I64" s="42"/>
      <c r="J64" s="42"/>
      <c r="K64" s="42"/>
      <c r="L64" s="42"/>
      <c r="M64" s="42"/>
    </row>
    <row r="65" spans="4:13" ht="12.75">
      <c r="D65" s="42"/>
      <c r="E65" s="42"/>
      <c r="F65" s="42"/>
      <c r="G65" s="42"/>
      <c r="H65" s="42"/>
      <c r="I65" s="42"/>
      <c r="J65" s="42"/>
      <c r="K65" s="42"/>
      <c r="L65" s="42"/>
      <c r="M65" s="42"/>
    </row>
    <row r="66" spans="4:13" ht="12.75">
      <c r="D66" s="42"/>
      <c r="E66" s="42"/>
      <c r="F66" s="42"/>
      <c r="G66" s="42"/>
      <c r="H66" s="42"/>
      <c r="I66" s="42"/>
      <c r="J66" s="42"/>
      <c r="K66" s="42"/>
      <c r="L66" s="42"/>
      <c r="M66" s="42"/>
    </row>
    <row r="67" spans="4:13" ht="12.75">
      <c r="D67" s="42"/>
      <c r="E67" s="42"/>
      <c r="F67" s="42"/>
      <c r="G67" s="42"/>
      <c r="H67" s="42"/>
      <c r="I67" s="42"/>
      <c r="J67" s="42"/>
      <c r="K67" s="42"/>
      <c r="L67" s="42"/>
      <c r="M67" s="42"/>
    </row>
    <row r="68" spans="4:13" ht="12.75">
      <c r="D68" s="42"/>
      <c r="E68" s="42"/>
      <c r="F68" s="42"/>
      <c r="G68" s="42"/>
      <c r="H68" s="42"/>
      <c r="I68" s="42"/>
      <c r="J68" s="42"/>
      <c r="K68" s="42"/>
      <c r="L68" s="42"/>
      <c r="M68" s="42"/>
    </row>
    <row r="69" spans="4:13" ht="12.75">
      <c r="D69" s="42"/>
      <c r="E69" s="42"/>
      <c r="F69" s="42"/>
      <c r="G69" s="42"/>
      <c r="H69" s="42"/>
      <c r="I69" s="42"/>
      <c r="J69" s="42"/>
      <c r="K69" s="42"/>
      <c r="L69" s="42"/>
      <c r="M69" s="42"/>
    </row>
    <row r="70" spans="4:13" ht="12.75">
      <c r="D70" s="42"/>
      <c r="E70" s="42"/>
      <c r="F70" s="42"/>
      <c r="G70" s="42"/>
      <c r="H70" s="42"/>
      <c r="I70" s="42"/>
      <c r="J70" s="42"/>
      <c r="K70" s="42"/>
      <c r="L70" s="42"/>
      <c r="M70" s="42"/>
    </row>
    <row r="71" spans="4:13" ht="12.75">
      <c r="D71" s="42"/>
      <c r="E71" s="42"/>
      <c r="F71" s="42"/>
      <c r="G71" s="42"/>
      <c r="H71" s="42"/>
      <c r="I71" s="42"/>
      <c r="J71" s="42"/>
      <c r="K71" s="42"/>
      <c r="L71" s="42"/>
      <c r="M71" s="42"/>
    </row>
    <row r="72" spans="4:13" ht="12.75">
      <c r="D72" s="42"/>
      <c r="E72" s="42"/>
      <c r="F72" s="42"/>
      <c r="G72" s="42"/>
      <c r="H72" s="42"/>
      <c r="I72" s="42"/>
      <c r="J72" s="42"/>
      <c r="K72" s="42"/>
      <c r="L72" s="42"/>
      <c r="M72" s="42"/>
    </row>
    <row r="73" spans="4:13" ht="12.75">
      <c r="D73" s="42"/>
      <c r="E73" s="42"/>
      <c r="F73" s="42"/>
      <c r="G73" s="42"/>
      <c r="H73" s="42"/>
      <c r="I73" s="42"/>
      <c r="J73" s="42"/>
      <c r="K73" s="42"/>
      <c r="L73" s="42"/>
      <c r="M73" s="42"/>
    </row>
    <row r="74" spans="4:13" ht="12.75">
      <c r="D74" s="42"/>
      <c r="E74" s="42"/>
      <c r="F74" s="42"/>
      <c r="G74" s="42"/>
      <c r="H74" s="42"/>
      <c r="I74" s="42"/>
      <c r="J74" s="42"/>
      <c r="K74" s="42"/>
      <c r="L74" s="42"/>
      <c r="M74" s="42"/>
    </row>
    <row r="75" spans="4:13" ht="12.75">
      <c r="D75" s="42"/>
      <c r="E75" s="42"/>
      <c r="F75" s="42"/>
      <c r="G75" s="42"/>
      <c r="H75" s="42"/>
      <c r="I75" s="42"/>
      <c r="J75" s="42"/>
      <c r="K75" s="42"/>
      <c r="L75" s="42"/>
      <c r="M75" s="42"/>
    </row>
    <row r="76" spans="4:13" ht="12.75">
      <c r="D76" s="42"/>
      <c r="E76" s="42"/>
      <c r="F76" s="42"/>
      <c r="G76" s="42"/>
      <c r="H76" s="42"/>
      <c r="I76" s="42"/>
      <c r="J76" s="42"/>
      <c r="K76" s="42"/>
      <c r="L76" s="42"/>
      <c r="M76" s="42"/>
    </row>
  </sheetData>
  <mergeCells count="5">
    <mergeCell ref="G7:J7"/>
    <mergeCell ref="K7:N7"/>
    <mergeCell ref="A42:A43"/>
    <mergeCell ref="B42:B43"/>
    <mergeCell ref="C7:C8"/>
  </mergeCells>
  <printOptions/>
  <pageMargins left="0.71" right="0.32" top="0.27" bottom="0.74" header="0.89" footer="0.34"/>
  <pageSetup horizontalDpi="600" verticalDpi="600" orientation="portrait" paperSize="9" scale="93" r:id="rId1"/>
  <headerFooter alignWithMargins="0">
    <oddHeader>&amp;C&amp;"Arial CE,Pogrubiony"&amp;14Prognozowana sytuacja finansowa powiatu w latach spłaty długu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30"/>
  <sheetViews>
    <sheetView zoomScale="80" zoomScaleNormal="80" workbookViewId="0" topLeftCell="A1">
      <selection activeCell="O27" sqref="O27"/>
    </sheetView>
  </sheetViews>
  <sheetFormatPr defaultColWidth="9.00390625" defaultRowHeight="12.75"/>
  <cols>
    <col min="1" max="1" width="5.00390625" style="42" customWidth="1"/>
    <col min="2" max="2" width="6.75390625" style="42" customWidth="1"/>
    <col min="3" max="3" width="31.00390625" style="42" customWidth="1"/>
    <col min="4" max="4" width="8.00390625" style="48" hidden="1" customWidth="1"/>
    <col min="5" max="5" width="12.25390625" style="42" customWidth="1"/>
    <col min="6" max="6" width="11.625" style="42" hidden="1" customWidth="1"/>
    <col min="7" max="7" width="12.125" style="42" hidden="1" customWidth="1"/>
    <col min="8" max="8" width="14.125" style="46" customWidth="1"/>
    <col min="9" max="9" width="10.00390625" style="42" customWidth="1"/>
    <col min="10" max="10" width="9.625" style="42" customWidth="1"/>
    <col min="11" max="11" width="2.875" style="42" customWidth="1"/>
    <col min="12" max="12" width="11.375" style="42" customWidth="1"/>
    <col min="13" max="13" width="14.375" style="42" customWidth="1"/>
    <col min="14" max="14" width="10.00390625" style="42" hidden="1" customWidth="1"/>
    <col min="15" max="15" width="12.00390625" style="42" customWidth="1"/>
    <col min="16" max="16" width="12.375" style="42" customWidth="1"/>
    <col min="17" max="17" width="13.00390625" style="42" customWidth="1"/>
    <col min="18" max="16384" width="9.125" style="42" customWidth="1"/>
  </cols>
  <sheetData>
    <row r="1" spans="13:17" ht="16.5" customHeight="1">
      <c r="M1" s="44"/>
      <c r="N1" s="44"/>
      <c r="O1" s="44"/>
      <c r="P1" s="44"/>
      <c r="Q1" s="393" t="s">
        <v>238</v>
      </c>
    </row>
    <row r="2" spans="13:17" ht="15" customHeight="1">
      <c r="M2" s="43"/>
      <c r="N2" s="43"/>
      <c r="O2" s="43"/>
      <c r="P2" s="43"/>
      <c r="Q2" s="43" t="s">
        <v>352</v>
      </c>
    </row>
    <row r="3" spans="13:17" ht="12" customHeight="1">
      <c r="M3" s="43"/>
      <c r="N3" s="43"/>
      <c r="O3" s="43"/>
      <c r="P3" s="43"/>
      <c r="Q3" s="43" t="s">
        <v>353</v>
      </c>
    </row>
    <row r="4" spans="14:16" ht="3.75" customHeight="1">
      <c r="N4" s="17"/>
      <c r="O4" s="17"/>
      <c r="P4" s="24"/>
    </row>
    <row r="5" spans="14:16" ht="1.5" customHeight="1">
      <c r="N5" s="17"/>
      <c r="O5" s="17"/>
      <c r="P5" s="24"/>
    </row>
    <row r="6" spans="14:16" ht="16.5" customHeight="1" hidden="1">
      <c r="N6" s="17"/>
      <c r="O6" s="17"/>
      <c r="P6" s="24"/>
    </row>
    <row r="7" spans="1:17" s="53" customFormat="1" ht="3" customHeight="1">
      <c r="A7" s="539"/>
      <c r="B7" s="539"/>
      <c r="C7" s="539"/>
      <c r="D7" s="539"/>
      <c r="E7" s="539"/>
      <c r="F7" s="539"/>
      <c r="G7" s="539"/>
      <c r="H7" s="539"/>
      <c r="I7" s="539"/>
      <c r="J7" s="539"/>
      <c r="K7" s="539"/>
      <c r="L7" s="539"/>
      <c r="M7" s="539"/>
      <c r="N7" s="539"/>
      <c r="O7" s="539"/>
      <c r="P7" s="539"/>
      <c r="Q7" s="539"/>
    </row>
    <row r="8" spans="1:17" s="53" customFormat="1" ht="15" customHeight="1">
      <c r="A8" s="539" t="s">
        <v>332</v>
      </c>
      <c r="B8" s="539"/>
      <c r="C8" s="539"/>
      <c r="D8" s="539"/>
      <c r="E8" s="539"/>
      <c r="F8" s="539"/>
      <c r="G8" s="539"/>
      <c r="H8" s="539"/>
      <c r="I8" s="539"/>
      <c r="J8" s="539"/>
      <c r="K8" s="539"/>
      <c r="L8" s="539"/>
      <c r="M8" s="539"/>
      <c r="N8" s="539"/>
      <c r="O8" s="539"/>
      <c r="P8" s="539"/>
      <c r="Q8" s="539"/>
    </row>
    <row r="9" ht="15" customHeight="1">
      <c r="Q9" s="54" t="s">
        <v>137</v>
      </c>
    </row>
    <row r="10" spans="1:17" ht="12.75">
      <c r="A10" s="540" t="s">
        <v>79</v>
      </c>
      <c r="B10" s="540" t="s">
        <v>83</v>
      </c>
      <c r="C10" s="540" t="s">
        <v>12</v>
      </c>
      <c r="D10" s="540" t="s">
        <v>216</v>
      </c>
      <c r="E10" s="540" t="s">
        <v>13</v>
      </c>
      <c r="F10" s="540" t="s">
        <v>217</v>
      </c>
      <c r="G10" s="540" t="s">
        <v>218</v>
      </c>
      <c r="H10" s="543" t="s">
        <v>20</v>
      </c>
      <c r="I10" s="544"/>
      <c r="J10" s="544"/>
      <c r="K10" s="544"/>
      <c r="L10" s="544"/>
      <c r="M10" s="544"/>
      <c r="N10" s="544"/>
      <c r="O10" s="544"/>
      <c r="P10" s="544"/>
      <c r="Q10" s="540" t="s">
        <v>219</v>
      </c>
    </row>
    <row r="11" spans="1:17" ht="12.75">
      <c r="A11" s="541"/>
      <c r="B11" s="541"/>
      <c r="C11" s="541"/>
      <c r="D11" s="542"/>
      <c r="E11" s="541"/>
      <c r="F11" s="541"/>
      <c r="G11" s="541"/>
      <c r="H11" s="540" t="s">
        <v>317</v>
      </c>
      <c r="I11" s="540" t="s">
        <v>21</v>
      </c>
      <c r="J11" s="545"/>
      <c r="K11" s="545"/>
      <c r="L11" s="545"/>
      <c r="M11" s="545"/>
      <c r="N11" s="540" t="s">
        <v>220</v>
      </c>
      <c r="O11" s="540" t="s">
        <v>11</v>
      </c>
      <c r="P11" s="540" t="s">
        <v>318</v>
      </c>
      <c r="Q11" s="542"/>
    </row>
    <row r="12" spans="1:17" ht="48">
      <c r="A12" s="541"/>
      <c r="B12" s="541"/>
      <c r="C12" s="541"/>
      <c r="D12" s="542"/>
      <c r="E12" s="541"/>
      <c r="F12" s="541"/>
      <c r="G12" s="541"/>
      <c r="H12" s="540"/>
      <c r="I12" s="159" t="s">
        <v>17</v>
      </c>
      <c r="J12" s="159" t="s">
        <v>221</v>
      </c>
      <c r="K12" s="546" t="s">
        <v>18</v>
      </c>
      <c r="L12" s="547"/>
      <c r="M12" s="159" t="s">
        <v>19</v>
      </c>
      <c r="N12" s="540"/>
      <c r="O12" s="540"/>
      <c r="P12" s="540"/>
      <c r="Q12" s="542"/>
    </row>
    <row r="13" spans="1:17" ht="12.75">
      <c r="A13" s="72" t="s">
        <v>89</v>
      </c>
      <c r="B13" s="72" t="s">
        <v>90</v>
      </c>
      <c r="C13" s="72" t="s">
        <v>91</v>
      </c>
      <c r="D13" s="72" t="s">
        <v>78</v>
      </c>
      <c r="E13" s="72" t="s">
        <v>78</v>
      </c>
      <c r="F13" s="72" t="s">
        <v>96</v>
      </c>
      <c r="G13" s="72" t="s">
        <v>100</v>
      </c>
      <c r="H13" s="72" t="s">
        <v>96</v>
      </c>
      <c r="I13" s="72" t="s">
        <v>100</v>
      </c>
      <c r="J13" s="72" t="s">
        <v>108</v>
      </c>
      <c r="K13" s="548" t="s">
        <v>111</v>
      </c>
      <c r="L13" s="531"/>
      <c r="M13" s="72" t="s">
        <v>161</v>
      </c>
      <c r="N13" s="72" t="s">
        <v>163</v>
      </c>
      <c r="O13" s="72" t="s">
        <v>163</v>
      </c>
      <c r="P13" s="72" t="s">
        <v>14</v>
      </c>
      <c r="Q13" s="72" t="s">
        <v>15</v>
      </c>
    </row>
    <row r="14" spans="1:17" ht="15">
      <c r="A14" s="211">
        <v>600</v>
      </c>
      <c r="B14" s="211">
        <v>60014</v>
      </c>
      <c r="C14" s="25" t="s">
        <v>172</v>
      </c>
      <c r="D14" s="180"/>
      <c r="E14" s="212">
        <f>SUM(E15:E26)</f>
        <v>32725298</v>
      </c>
      <c r="F14" s="212">
        <f>SUM(F21:F26)</f>
        <v>0</v>
      </c>
      <c r="G14" s="212">
        <f>SUM(G21:G26)</f>
        <v>0</v>
      </c>
      <c r="H14" s="212">
        <f>SUM(H15:H26)</f>
        <v>3772385</v>
      </c>
      <c r="I14" s="212">
        <f>SUM(I21:I26)</f>
        <v>359701</v>
      </c>
      <c r="J14" s="212">
        <f>SUM(J15:J26)</f>
        <v>563500</v>
      </c>
      <c r="K14" s="532">
        <f>SUM(L24:L26)</f>
        <v>569402</v>
      </c>
      <c r="L14" s="533"/>
      <c r="M14" s="212">
        <f>SUM(M24:M26)</f>
        <v>2279782</v>
      </c>
      <c r="N14" s="212">
        <f>SUM(N21:N23)</f>
        <v>0</v>
      </c>
      <c r="O14" s="212">
        <f>SUM(O15:O26)</f>
        <v>12167638</v>
      </c>
      <c r="P14" s="212">
        <f>SUM(P15:P26)</f>
        <v>2765000</v>
      </c>
      <c r="Q14" s="25"/>
    </row>
    <row r="15" spans="1:17" ht="12.75">
      <c r="A15" s="441"/>
      <c r="B15" s="217"/>
      <c r="C15" s="534" t="s">
        <v>491</v>
      </c>
      <c r="D15" s="537"/>
      <c r="E15" s="551">
        <v>270000</v>
      </c>
      <c r="F15" s="591"/>
      <c r="G15" s="591"/>
      <c r="H15" s="551">
        <f>SUM(I15:L17)</f>
        <v>75000</v>
      </c>
      <c r="I15" s="551">
        <v>0</v>
      </c>
      <c r="J15" s="576">
        <f>50000+25000</f>
        <v>75000</v>
      </c>
      <c r="K15" s="579">
        <v>0</v>
      </c>
      <c r="L15" s="580"/>
      <c r="M15" s="585">
        <v>0</v>
      </c>
      <c r="N15" s="551"/>
      <c r="O15" s="551">
        <v>69833</v>
      </c>
      <c r="P15" s="551">
        <v>0</v>
      </c>
      <c r="Q15" s="554" t="s">
        <v>156</v>
      </c>
    </row>
    <row r="16" spans="1:17" ht="12.75">
      <c r="A16" s="117"/>
      <c r="B16" s="118"/>
      <c r="C16" s="535"/>
      <c r="D16" s="538"/>
      <c r="E16" s="552"/>
      <c r="F16" s="592"/>
      <c r="G16" s="592"/>
      <c r="H16" s="552"/>
      <c r="I16" s="552"/>
      <c r="J16" s="577"/>
      <c r="K16" s="581"/>
      <c r="L16" s="582"/>
      <c r="M16" s="586"/>
      <c r="N16" s="552"/>
      <c r="O16" s="552"/>
      <c r="P16" s="552"/>
      <c r="Q16" s="555"/>
    </row>
    <row r="17" spans="1:17" ht="27" customHeight="1">
      <c r="A17" s="117"/>
      <c r="B17" s="118"/>
      <c r="C17" s="536"/>
      <c r="D17" s="572"/>
      <c r="E17" s="553"/>
      <c r="F17" s="593"/>
      <c r="G17" s="593"/>
      <c r="H17" s="553"/>
      <c r="I17" s="553"/>
      <c r="J17" s="578"/>
      <c r="K17" s="583"/>
      <c r="L17" s="584"/>
      <c r="M17" s="587"/>
      <c r="N17" s="553"/>
      <c r="O17" s="553"/>
      <c r="P17" s="553"/>
      <c r="Q17" s="555"/>
    </row>
    <row r="18" spans="1:17" ht="12.75">
      <c r="A18" s="117"/>
      <c r="B18" s="118"/>
      <c r="C18" s="534" t="s">
        <v>337</v>
      </c>
      <c r="D18" s="537"/>
      <c r="E18" s="551">
        <v>2890720</v>
      </c>
      <c r="F18" s="573"/>
      <c r="G18" s="573"/>
      <c r="H18" s="551">
        <f>SUM(I18:L20)</f>
        <v>100000</v>
      </c>
      <c r="I18" s="551">
        <v>0</v>
      </c>
      <c r="J18" s="576">
        <v>100000</v>
      </c>
      <c r="K18" s="579">
        <v>0</v>
      </c>
      <c r="L18" s="580"/>
      <c r="M18" s="585">
        <v>0</v>
      </c>
      <c r="N18" s="551"/>
      <c r="O18" s="551">
        <v>930000</v>
      </c>
      <c r="P18" s="551">
        <v>930000</v>
      </c>
      <c r="Q18" s="555"/>
    </row>
    <row r="19" spans="1:17" ht="12.75">
      <c r="A19" s="117"/>
      <c r="B19" s="118"/>
      <c r="C19" s="535"/>
      <c r="D19" s="538"/>
      <c r="E19" s="552"/>
      <c r="F19" s="574"/>
      <c r="G19" s="574"/>
      <c r="H19" s="552"/>
      <c r="I19" s="552"/>
      <c r="J19" s="577"/>
      <c r="K19" s="581"/>
      <c r="L19" s="582"/>
      <c r="M19" s="586"/>
      <c r="N19" s="552"/>
      <c r="O19" s="552"/>
      <c r="P19" s="552"/>
      <c r="Q19" s="555"/>
    </row>
    <row r="20" spans="1:17" ht="12.75" customHeight="1">
      <c r="A20" s="117"/>
      <c r="B20" s="118"/>
      <c r="C20" s="536"/>
      <c r="D20" s="572"/>
      <c r="E20" s="553"/>
      <c r="F20" s="575"/>
      <c r="G20" s="575"/>
      <c r="H20" s="553"/>
      <c r="I20" s="553"/>
      <c r="J20" s="578"/>
      <c r="K20" s="583"/>
      <c r="L20" s="584"/>
      <c r="M20" s="587"/>
      <c r="N20" s="553"/>
      <c r="O20" s="553"/>
      <c r="P20" s="553"/>
      <c r="Q20" s="555"/>
    </row>
    <row r="21" spans="1:17" ht="12.75">
      <c r="A21" s="117"/>
      <c r="B21" s="118"/>
      <c r="C21" s="534" t="s">
        <v>312</v>
      </c>
      <c r="D21" s="588"/>
      <c r="E21" s="551">
        <v>15067412</v>
      </c>
      <c r="F21" s="591"/>
      <c r="G21" s="591"/>
      <c r="H21" s="551">
        <f>SUM(J21)</f>
        <v>388500</v>
      </c>
      <c r="I21" s="551">
        <v>0</v>
      </c>
      <c r="J21" s="576">
        <v>388500</v>
      </c>
      <c r="K21" s="579">
        <v>0</v>
      </c>
      <c r="L21" s="580"/>
      <c r="M21" s="585">
        <v>0</v>
      </c>
      <c r="N21" s="551"/>
      <c r="O21" s="551">
        <v>0</v>
      </c>
      <c r="P21" s="551">
        <v>1835000</v>
      </c>
      <c r="Q21" s="555"/>
    </row>
    <row r="22" spans="1:17" ht="12.75">
      <c r="A22" s="117"/>
      <c r="B22" s="118"/>
      <c r="C22" s="535"/>
      <c r="D22" s="589"/>
      <c r="E22" s="552"/>
      <c r="F22" s="592"/>
      <c r="G22" s="592"/>
      <c r="H22" s="552"/>
      <c r="I22" s="552"/>
      <c r="J22" s="577"/>
      <c r="K22" s="581"/>
      <c r="L22" s="582"/>
      <c r="M22" s="586"/>
      <c r="N22" s="552"/>
      <c r="O22" s="552"/>
      <c r="P22" s="552"/>
      <c r="Q22" s="555"/>
    </row>
    <row r="23" spans="1:17" ht="24.75" customHeight="1">
      <c r="A23" s="117"/>
      <c r="B23" s="118"/>
      <c r="C23" s="536"/>
      <c r="D23" s="590"/>
      <c r="E23" s="553"/>
      <c r="F23" s="593"/>
      <c r="G23" s="593"/>
      <c r="H23" s="553"/>
      <c r="I23" s="553"/>
      <c r="J23" s="578"/>
      <c r="K23" s="583"/>
      <c r="L23" s="584"/>
      <c r="M23" s="587"/>
      <c r="N23" s="553"/>
      <c r="O23" s="553"/>
      <c r="P23" s="553"/>
      <c r="Q23" s="555"/>
    </row>
    <row r="24" spans="1:17" ht="38.25">
      <c r="A24" s="117"/>
      <c r="B24" s="118"/>
      <c r="C24" s="213" t="s">
        <v>316</v>
      </c>
      <c r="D24" s="455"/>
      <c r="E24" s="486">
        <v>5552030</v>
      </c>
      <c r="F24" s="153"/>
      <c r="G24" s="153"/>
      <c r="H24" s="214">
        <f>SUM(I24,L24,M24)</f>
        <v>2611880</v>
      </c>
      <c r="I24" s="195">
        <v>300000</v>
      </c>
      <c r="J24" s="195">
        <v>0</v>
      </c>
      <c r="K24" s="383" t="s">
        <v>309</v>
      </c>
      <c r="L24" s="383">
        <v>450000</v>
      </c>
      <c r="M24" s="483">
        <v>1861880</v>
      </c>
      <c r="N24" s="214"/>
      <c r="O24" s="214">
        <v>2825164</v>
      </c>
      <c r="P24" s="214">
        <v>0</v>
      </c>
      <c r="Q24" s="555"/>
    </row>
    <row r="25" spans="1:17" ht="63" customHeight="1">
      <c r="A25" s="117"/>
      <c r="B25" s="118"/>
      <c r="C25" s="451" t="s">
        <v>469</v>
      </c>
      <c r="D25" s="456"/>
      <c r="E25" s="487">
        <v>4223547</v>
      </c>
      <c r="F25" s="457"/>
      <c r="G25" s="457"/>
      <c r="H25" s="214">
        <f>SUM(I25,L25,M25)</f>
        <v>547995</v>
      </c>
      <c r="I25" s="219">
        <v>54800</v>
      </c>
      <c r="J25" s="219">
        <v>0</v>
      </c>
      <c r="K25" s="383" t="s">
        <v>309</v>
      </c>
      <c r="L25" s="383">
        <v>109600</v>
      </c>
      <c r="M25" s="484">
        <v>383595</v>
      </c>
      <c r="N25" s="383"/>
      <c r="O25" s="383">
        <v>3675552</v>
      </c>
      <c r="P25" s="383">
        <v>0</v>
      </c>
      <c r="Q25" s="555"/>
    </row>
    <row r="26" spans="1:17" ht="54" customHeight="1">
      <c r="A26" s="440"/>
      <c r="B26" s="218"/>
      <c r="C26" s="213" t="s">
        <v>467</v>
      </c>
      <c r="D26" s="455"/>
      <c r="E26" s="486">
        <v>4721589</v>
      </c>
      <c r="F26" s="153"/>
      <c r="G26" s="153"/>
      <c r="H26" s="214">
        <f>SUM(I26,L26,M26)</f>
        <v>49010</v>
      </c>
      <c r="I26" s="195">
        <v>4901</v>
      </c>
      <c r="J26" s="195">
        <v>0</v>
      </c>
      <c r="K26" s="485" t="s">
        <v>309</v>
      </c>
      <c r="L26" s="485">
        <v>9802</v>
      </c>
      <c r="M26" s="483">
        <v>34307</v>
      </c>
      <c r="N26" s="214"/>
      <c r="O26" s="214">
        <v>4667089</v>
      </c>
      <c r="P26" s="214">
        <v>0</v>
      </c>
      <c r="Q26" s="556"/>
    </row>
    <row r="27" spans="1:17" ht="15">
      <c r="A27" s="594" t="s">
        <v>56</v>
      </c>
      <c r="B27" s="595"/>
      <c r="C27" s="595"/>
      <c r="D27" s="596"/>
      <c r="E27" s="215">
        <f aca="true" t="shared" si="0" ref="E27:K27">SUM(E14)</f>
        <v>32725298</v>
      </c>
      <c r="F27" s="215">
        <f t="shared" si="0"/>
        <v>0</v>
      </c>
      <c r="G27" s="215">
        <f t="shared" si="0"/>
        <v>0</v>
      </c>
      <c r="H27" s="215">
        <f t="shared" si="0"/>
        <v>3772385</v>
      </c>
      <c r="I27" s="215">
        <f t="shared" si="0"/>
        <v>359701</v>
      </c>
      <c r="J27" s="215">
        <f t="shared" si="0"/>
        <v>563500</v>
      </c>
      <c r="K27" s="597">
        <f t="shared" si="0"/>
        <v>569402</v>
      </c>
      <c r="L27" s="598"/>
      <c r="M27" s="215">
        <f>SUM(M14)</f>
        <v>2279782</v>
      </c>
      <c r="N27" s="215">
        <f>SUM(N14)</f>
        <v>0</v>
      </c>
      <c r="O27" s="215">
        <f>SUM(O14)</f>
        <v>12167638</v>
      </c>
      <c r="P27" s="215">
        <f>SUM(P14)</f>
        <v>2765000</v>
      </c>
      <c r="Q27" s="216" t="s">
        <v>237</v>
      </c>
    </row>
    <row r="28" spans="1:17" ht="21.75" customHeight="1">
      <c r="A28" s="599" t="s">
        <v>25</v>
      </c>
      <c r="B28" s="600"/>
      <c r="C28" s="600"/>
      <c r="D28" s="601"/>
      <c r="E28" s="215">
        <f aca="true" t="shared" si="1" ref="E28:J28">SUM(E27)</f>
        <v>32725298</v>
      </c>
      <c r="F28" s="215">
        <f t="shared" si="1"/>
        <v>0</v>
      </c>
      <c r="G28" s="215">
        <f t="shared" si="1"/>
        <v>0</v>
      </c>
      <c r="H28" s="215">
        <f t="shared" si="1"/>
        <v>3772385</v>
      </c>
      <c r="I28" s="215">
        <f t="shared" si="1"/>
        <v>359701</v>
      </c>
      <c r="J28" s="215">
        <f t="shared" si="1"/>
        <v>563500</v>
      </c>
      <c r="K28" s="597">
        <f>SUM(K27)</f>
        <v>569402</v>
      </c>
      <c r="L28" s="598"/>
      <c r="M28" s="215">
        <f>SUM(M27)</f>
        <v>2279782</v>
      </c>
      <c r="N28" s="215">
        <f>SUM(N27)</f>
        <v>0</v>
      </c>
      <c r="O28" s="215">
        <f>SUM(O27)</f>
        <v>12167638</v>
      </c>
      <c r="P28" s="215">
        <f>SUM(P27)</f>
        <v>2765000</v>
      </c>
      <c r="Q28" s="216" t="s">
        <v>237</v>
      </c>
    </row>
    <row r="29" ht="5.25" customHeight="1"/>
    <row r="30" ht="12.75">
      <c r="A30" s="42" t="s">
        <v>308</v>
      </c>
    </row>
  </sheetData>
  <mergeCells count="63">
    <mergeCell ref="A28:D28"/>
    <mergeCell ref="K28:L28"/>
    <mergeCell ref="C15:C17"/>
    <mergeCell ref="D15:D17"/>
    <mergeCell ref="E15:E17"/>
    <mergeCell ref="F15:F17"/>
    <mergeCell ref="G15:G17"/>
    <mergeCell ref="H15:H17"/>
    <mergeCell ref="I15:I17"/>
    <mergeCell ref="J15:J17"/>
    <mergeCell ref="P21:P23"/>
    <mergeCell ref="A27:D27"/>
    <mergeCell ref="K27:L27"/>
    <mergeCell ref="K15:L17"/>
    <mergeCell ref="M15:M17"/>
    <mergeCell ref="N15:N17"/>
    <mergeCell ref="O15:O17"/>
    <mergeCell ref="P15:P17"/>
    <mergeCell ref="K21:L23"/>
    <mergeCell ref="M21:M23"/>
    <mergeCell ref="O21:O23"/>
    <mergeCell ref="C21:C23"/>
    <mergeCell ref="D21:D23"/>
    <mergeCell ref="E21:E23"/>
    <mergeCell ref="F21:F23"/>
    <mergeCell ref="G21:G23"/>
    <mergeCell ref="H21:H23"/>
    <mergeCell ref="I21:I23"/>
    <mergeCell ref="J21:J23"/>
    <mergeCell ref="K18:L20"/>
    <mergeCell ref="M18:M20"/>
    <mergeCell ref="N18:N20"/>
    <mergeCell ref="N21:N23"/>
    <mergeCell ref="K13:L13"/>
    <mergeCell ref="K14:L14"/>
    <mergeCell ref="C18:C20"/>
    <mergeCell ref="D18:D20"/>
    <mergeCell ref="E18:E20"/>
    <mergeCell ref="F18:F20"/>
    <mergeCell ref="G18:G20"/>
    <mergeCell ref="H18:H20"/>
    <mergeCell ref="I18:I20"/>
    <mergeCell ref="J18:J20"/>
    <mergeCell ref="F10:F12"/>
    <mergeCell ref="G10:G12"/>
    <mergeCell ref="H10:P10"/>
    <mergeCell ref="Q10:Q12"/>
    <mergeCell ref="H11:H12"/>
    <mergeCell ref="I11:M11"/>
    <mergeCell ref="N11:N12"/>
    <mergeCell ref="O11:O12"/>
    <mergeCell ref="P11:P12"/>
    <mergeCell ref="K12:L12"/>
    <mergeCell ref="O18:O20"/>
    <mergeCell ref="P18:P20"/>
    <mergeCell ref="Q15:Q26"/>
    <mergeCell ref="A7:Q7"/>
    <mergeCell ref="A8:Q8"/>
    <mergeCell ref="A10:A12"/>
    <mergeCell ref="B10:B12"/>
    <mergeCell ref="C10:C12"/>
    <mergeCell ref="D10:D12"/>
    <mergeCell ref="E10:E12"/>
  </mergeCells>
  <printOptions/>
  <pageMargins left="0.77" right="0.16" top="0.94" bottom="0.7" header="0.16" footer="0.41"/>
  <pageSetup horizontalDpi="600" verticalDpi="600" orientation="landscape" paperSize="9" scale="90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49"/>
  <sheetViews>
    <sheetView workbookViewId="0" topLeftCell="A1">
      <selection activeCell="E20" sqref="E20"/>
    </sheetView>
  </sheetViews>
  <sheetFormatPr defaultColWidth="9.00390625" defaultRowHeight="12.75"/>
  <cols>
    <col min="1" max="1" width="5.00390625" style="42" customWidth="1"/>
    <col min="2" max="2" width="6.75390625" style="42" customWidth="1"/>
    <col min="3" max="3" width="31.00390625" style="42" customWidth="1"/>
    <col min="4" max="4" width="8.00390625" style="48" hidden="1" customWidth="1"/>
    <col min="5" max="5" width="10.75390625" style="42" customWidth="1"/>
    <col min="6" max="6" width="11.625" style="42" hidden="1" customWidth="1"/>
    <col min="7" max="7" width="12.125" style="42" hidden="1" customWidth="1"/>
    <col min="8" max="8" width="10.25390625" style="46" customWidth="1"/>
    <col min="9" max="10" width="9.625" style="42" customWidth="1"/>
    <col min="11" max="11" width="2.875" style="42" customWidth="1"/>
    <col min="12" max="12" width="11.375" style="42" customWidth="1"/>
    <col min="13" max="13" width="14.375" style="42" customWidth="1"/>
    <col min="14" max="14" width="10.00390625" style="42" hidden="1" customWidth="1"/>
    <col min="15" max="15" width="24.625" style="42" customWidth="1"/>
    <col min="16" max="16384" width="9.125" style="42" customWidth="1"/>
  </cols>
  <sheetData>
    <row r="1" spans="1:15" ht="16.5" customHeight="1">
      <c r="A1" s="71"/>
      <c r="M1" s="44"/>
      <c r="N1" s="44"/>
      <c r="O1" s="393" t="s">
        <v>494</v>
      </c>
    </row>
    <row r="2" spans="13:15" ht="15" customHeight="1">
      <c r="M2" s="43"/>
      <c r="N2" s="43"/>
      <c r="O2" s="43" t="s">
        <v>7</v>
      </c>
    </row>
    <row r="3" spans="13:15" ht="12" customHeight="1">
      <c r="M3" s="43"/>
      <c r="N3" s="43"/>
      <c r="O3" s="43" t="s">
        <v>353</v>
      </c>
    </row>
    <row r="4" ht="3.75" customHeight="1">
      <c r="N4" s="17"/>
    </row>
    <row r="5" ht="1.5" customHeight="1">
      <c r="N5" s="17"/>
    </row>
    <row r="6" ht="16.5" customHeight="1" hidden="1">
      <c r="N6" s="17"/>
    </row>
    <row r="7" spans="1:15" s="53" customFormat="1" ht="5.25" customHeight="1">
      <c r="A7" s="539"/>
      <c r="B7" s="539"/>
      <c r="C7" s="539"/>
      <c r="D7" s="539"/>
      <c r="E7" s="539"/>
      <c r="F7" s="539"/>
      <c r="G7" s="539"/>
      <c r="H7" s="539"/>
      <c r="I7" s="539"/>
      <c r="J7" s="539"/>
      <c r="K7" s="539"/>
      <c r="L7" s="539"/>
      <c r="M7" s="539"/>
      <c r="N7" s="539"/>
      <c r="O7" s="539"/>
    </row>
    <row r="8" spans="1:15" s="53" customFormat="1" ht="17.25" customHeight="1">
      <c r="A8" s="539" t="s">
        <v>358</v>
      </c>
      <c r="B8" s="539"/>
      <c r="C8" s="539"/>
      <c r="D8" s="539"/>
      <c r="E8" s="539"/>
      <c r="F8" s="539"/>
      <c r="G8" s="539"/>
      <c r="H8" s="539"/>
      <c r="I8" s="539"/>
      <c r="J8" s="539"/>
      <c r="K8" s="539"/>
      <c r="L8" s="539"/>
      <c r="M8" s="539"/>
      <c r="N8" s="539"/>
      <c r="O8" s="539"/>
    </row>
    <row r="9" ht="13.5" customHeight="1">
      <c r="O9" s="54" t="s">
        <v>137</v>
      </c>
    </row>
    <row r="10" spans="1:15" s="26" customFormat="1" ht="12.75">
      <c r="A10" s="540" t="s">
        <v>79</v>
      </c>
      <c r="B10" s="540" t="s">
        <v>83</v>
      </c>
      <c r="C10" s="540" t="s">
        <v>333</v>
      </c>
      <c r="D10" s="540" t="s">
        <v>216</v>
      </c>
      <c r="E10" s="540" t="s">
        <v>13</v>
      </c>
      <c r="F10" s="540" t="s">
        <v>217</v>
      </c>
      <c r="G10" s="540" t="s">
        <v>218</v>
      </c>
      <c r="H10" s="543" t="s">
        <v>20</v>
      </c>
      <c r="I10" s="544"/>
      <c r="J10" s="544"/>
      <c r="K10" s="544"/>
      <c r="L10" s="544"/>
      <c r="M10" s="544"/>
      <c r="N10" s="544"/>
      <c r="O10" s="540" t="s">
        <v>219</v>
      </c>
    </row>
    <row r="11" spans="1:15" s="55" customFormat="1" ht="12.75" customHeight="1">
      <c r="A11" s="541"/>
      <c r="B11" s="541"/>
      <c r="C11" s="541"/>
      <c r="D11" s="542"/>
      <c r="E11" s="541"/>
      <c r="F11" s="541"/>
      <c r="G11" s="541"/>
      <c r="H11" s="540" t="s">
        <v>16</v>
      </c>
      <c r="I11" s="540" t="s">
        <v>21</v>
      </c>
      <c r="J11" s="545"/>
      <c r="K11" s="545"/>
      <c r="L11" s="545"/>
      <c r="M11" s="545"/>
      <c r="N11" s="540" t="s">
        <v>220</v>
      </c>
      <c r="O11" s="542"/>
    </row>
    <row r="12" spans="1:15" s="55" customFormat="1" ht="48">
      <c r="A12" s="541"/>
      <c r="B12" s="541"/>
      <c r="C12" s="541"/>
      <c r="D12" s="542"/>
      <c r="E12" s="541"/>
      <c r="F12" s="541"/>
      <c r="G12" s="541"/>
      <c r="H12" s="540"/>
      <c r="I12" s="159" t="s">
        <v>17</v>
      </c>
      <c r="J12" s="159" t="s">
        <v>221</v>
      </c>
      <c r="K12" s="546" t="s">
        <v>287</v>
      </c>
      <c r="L12" s="547"/>
      <c r="M12" s="159" t="s">
        <v>19</v>
      </c>
      <c r="N12" s="540"/>
      <c r="O12" s="542"/>
    </row>
    <row r="13" spans="1:15" s="55" customFormat="1" ht="12.75">
      <c r="A13" s="72" t="s">
        <v>89</v>
      </c>
      <c r="B13" s="72" t="s">
        <v>90</v>
      </c>
      <c r="C13" s="72" t="s">
        <v>91</v>
      </c>
      <c r="D13" s="72" t="s">
        <v>78</v>
      </c>
      <c r="E13" s="72" t="s">
        <v>78</v>
      </c>
      <c r="F13" s="72" t="s">
        <v>96</v>
      </c>
      <c r="G13" s="72" t="s">
        <v>100</v>
      </c>
      <c r="H13" s="72" t="s">
        <v>96</v>
      </c>
      <c r="I13" s="72" t="s">
        <v>100</v>
      </c>
      <c r="J13" s="72" t="s">
        <v>108</v>
      </c>
      <c r="K13" s="548" t="s">
        <v>111</v>
      </c>
      <c r="L13" s="531"/>
      <c r="M13" s="72" t="s">
        <v>161</v>
      </c>
      <c r="N13" s="72" t="s">
        <v>163</v>
      </c>
      <c r="O13" s="72" t="s">
        <v>15</v>
      </c>
    </row>
    <row r="14" spans="1:15" s="47" customFormat="1" ht="12.75">
      <c r="A14" s="465">
        <v>600</v>
      </c>
      <c r="B14" s="465">
        <v>60014</v>
      </c>
      <c r="C14" s="25" t="s">
        <v>172</v>
      </c>
      <c r="D14" s="180"/>
      <c r="E14" s="220">
        <f>SUM(E16:E18)</f>
        <v>1010000</v>
      </c>
      <c r="F14" s="220">
        <f>SUM(F16:F18)</f>
        <v>0</v>
      </c>
      <c r="G14" s="220">
        <f>SUM(G16:G18)</f>
        <v>0</v>
      </c>
      <c r="H14" s="220">
        <f>SUM(H16:H18)</f>
        <v>1010000</v>
      </c>
      <c r="I14" s="220">
        <f>SUM(I15:I15)</f>
        <v>0</v>
      </c>
      <c r="J14" s="220">
        <f>SUM(J16:J18)</f>
        <v>1010000</v>
      </c>
      <c r="K14" s="607">
        <f>SUM(L15:L15)</f>
        <v>0</v>
      </c>
      <c r="L14" s="608"/>
      <c r="M14" s="220">
        <f>SUM(M15:M15)</f>
        <v>0</v>
      </c>
      <c r="N14" s="220">
        <f>SUM(N15:N15)</f>
        <v>0</v>
      </c>
      <c r="O14" s="25"/>
    </row>
    <row r="15" spans="1:15" s="47" customFormat="1" ht="7.5" customHeight="1" hidden="1">
      <c r="A15" s="86"/>
      <c r="B15" s="56"/>
      <c r="C15" s="384"/>
      <c r="D15" s="193"/>
      <c r="E15" s="385"/>
      <c r="F15" s="385"/>
      <c r="G15" s="385"/>
      <c r="H15" s="385"/>
      <c r="I15" s="385"/>
      <c r="J15" s="385"/>
      <c r="K15" s="609"/>
      <c r="L15" s="610"/>
      <c r="M15" s="386"/>
      <c r="N15" s="385"/>
      <c r="O15" s="554" t="s">
        <v>492</v>
      </c>
    </row>
    <row r="16" spans="1:15" s="47" customFormat="1" ht="45">
      <c r="A16" s="86"/>
      <c r="B16" s="56"/>
      <c r="C16" s="478" t="s">
        <v>497</v>
      </c>
      <c r="D16" s="193"/>
      <c r="E16" s="376">
        <f>950000</f>
        <v>950000</v>
      </c>
      <c r="F16" s="376"/>
      <c r="G16" s="376"/>
      <c r="H16" s="376">
        <v>950000</v>
      </c>
      <c r="I16" s="376">
        <v>0</v>
      </c>
      <c r="J16" s="376">
        <v>950000</v>
      </c>
      <c r="K16" s="602">
        <v>0</v>
      </c>
      <c r="L16" s="603"/>
      <c r="M16" s="479">
        <v>0</v>
      </c>
      <c r="N16" s="385"/>
      <c r="O16" s="555"/>
    </row>
    <row r="17" spans="1:15" s="47" customFormat="1" ht="24" customHeight="1">
      <c r="A17" s="86"/>
      <c r="B17" s="56"/>
      <c r="C17" s="478" t="s">
        <v>493</v>
      </c>
      <c r="D17" s="193"/>
      <c r="E17" s="376">
        <v>40000</v>
      </c>
      <c r="F17" s="376"/>
      <c r="G17" s="376"/>
      <c r="H17" s="376">
        <v>40000</v>
      </c>
      <c r="I17" s="376">
        <v>0</v>
      </c>
      <c r="J17" s="376">
        <v>40000</v>
      </c>
      <c r="K17" s="602">
        <v>0</v>
      </c>
      <c r="L17" s="603"/>
      <c r="M17" s="482">
        <v>0</v>
      </c>
      <c r="N17" s="385"/>
      <c r="O17" s="555"/>
    </row>
    <row r="18" spans="1:15" s="47" customFormat="1" ht="22.5">
      <c r="A18" s="86"/>
      <c r="B18" s="56"/>
      <c r="C18" s="478" t="s">
        <v>496</v>
      </c>
      <c r="D18" s="193"/>
      <c r="E18" s="376">
        <v>20000</v>
      </c>
      <c r="F18" s="376"/>
      <c r="G18" s="376"/>
      <c r="H18" s="376">
        <v>20000</v>
      </c>
      <c r="I18" s="376">
        <v>0</v>
      </c>
      <c r="J18" s="376">
        <v>20000</v>
      </c>
      <c r="K18" s="602">
        <v>0</v>
      </c>
      <c r="L18" s="603"/>
      <c r="M18" s="482">
        <v>0</v>
      </c>
      <c r="N18" s="385"/>
      <c r="O18" s="556"/>
    </row>
    <row r="19" spans="1:15" s="69" customFormat="1" ht="12.75">
      <c r="A19" s="180">
        <v>750</v>
      </c>
      <c r="B19" s="180">
        <v>75020</v>
      </c>
      <c r="C19" s="80" t="s">
        <v>190</v>
      </c>
      <c r="D19" s="180"/>
      <c r="E19" s="220">
        <f aca="true" t="shared" si="0" ref="E19:J19">SUM(E20:E24)</f>
        <v>559700</v>
      </c>
      <c r="F19" s="220">
        <f t="shared" si="0"/>
        <v>0</v>
      </c>
      <c r="G19" s="220">
        <f t="shared" si="0"/>
        <v>0</v>
      </c>
      <c r="H19" s="220">
        <f t="shared" si="0"/>
        <v>559700</v>
      </c>
      <c r="I19" s="220">
        <f t="shared" si="0"/>
        <v>288273</v>
      </c>
      <c r="J19" s="220">
        <f t="shared" si="0"/>
        <v>271427</v>
      </c>
      <c r="K19" s="607">
        <v>0</v>
      </c>
      <c r="L19" s="608"/>
      <c r="M19" s="220">
        <f>SUM(M22:M23)</f>
        <v>0</v>
      </c>
      <c r="N19" s="220">
        <f>SUM(N22:N23)</f>
        <v>0</v>
      </c>
      <c r="O19" s="180"/>
    </row>
    <row r="20" spans="1:15" s="69" customFormat="1" ht="45">
      <c r="A20" s="458"/>
      <c r="B20" s="452"/>
      <c r="C20" s="459" t="s">
        <v>473</v>
      </c>
      <c r="D20" s="180"/>
      <c r="E20" s="460">
        <v>476000</v>
      </c>
      <c r="F20" s="460"/>
      <c r="G20" s="460"/>
      <c r="H20" s="460">
        <f>SUM(I20:J20)</f>
        <v>476000</v>
      </c>
      <c r="I20" s="460">
        <v>204573</v>
      </c>
      <c r="J20" s="460">
        <v>271427</v>
      </c>
      <c r="K20" s="461"/>
      <c r="L20" s="462">
        <v>0</v>
      </c>
      <c r="M20" s="460">
        <v>0</v>
      </c>
      <c r="N20" s="220"/>
      <c r="O20" s="554" t="s">
        <v>233</v>
      </c>
    </row>
    <row r="21" spans="1:15" s="69" customFormat="1" ht="33.75">
      <c r="A21" s="458"/>
      <c r="B21" s="452"/>
      <c r="C21" s="459" t="s">
        <v>474</v>
      </c>
      <c r="D21" s="180"/>
      <c r="E21" s="460">
        <v>25000</v>
      </c>
      <c r="F21" s="460"/>
      <c r="G21" s="460"/>
      <c r="H21" s="460">
        <v>25000</v>
      </c>
      <c r="I21" s="460">
        <v>25000</v>
      </c>
      <c r="J21" s="460">
        <v>0</v>
      </c>
      <c r="K21" s="461"/>
      <c r="L21" s="462">
        <v>0</v>
      </c>
      <c r="M21" s="460">
        <v>0</v>
      </c>
      <c r="N21" s="220"/>
      <c r="O21" s="555"/>
    </row>
    <row r="22" spans="1:15" s="55" customFormat="1" ht="12.75" customHeight="1">
      <c r="A22" s="121"/>
      <c r="B22" s="111"/>
      <c r="C22" s="287" t="s">
        <v>327</v>
      </c>
      <c r="D22" s="288"/>
      <c r="E22" s="289">
        <v>9700</v>
      </c>
      <c r="F22" s="289"/>
      <c r="G22" s="289"/>
      <c r="H22" s="289">
        <v>9700</v>
      </c>
      <c r="I22" s="289">
        <f>7500+2200</f>
        <v>9700</v>
      </c>
      <c r="J22" s="289">
        <v>0</v>
      </c>
      <c r="K22" s="602">
        <v>0</v>
      </c>
      <c r="L22" s="603"/>
      <c r="M22" s="290">
        <v>0</v>
      </c>
      <c r="N22" s="120"/>
      <c r="O22" s="555"/>
    </row>
    <row r="23" spans="1:15" s="55" customFormat="1" ht="15" customHeight="1">
      <c r="A23" s="291"/>
      <c r="B23" s="194"/>
      <c r="C23" s="287" t="s">
        <v>328</v>
      </c>
      <c r="D23" s="288"/>
      <c r="E23" s="289">
        <v>8000</v>
      </c>
      <c r="F23" s="289"/>
      <c r="G23" s="289"/>
      <c r="H23" s="289">
        <v>8000</v>
      </c>
      <c r="I23" s="289">
        <v>8000</v>
      </c>
      <c r="J23" s="289">
        <v>0</v>
      </c>
      <c r="K23" s="602">
        <v>0</v>
      </c>
      <c r="L23" s="603"/>
      <c r="M23" s="290">
        <v>0</v>
      </c>
      <c r="N23" s="289"/>
      <c r="O23" s="555"/>
    </row>
    <row r="24" spans="1:15" s="55" customFormat="1" ht="13.5" customHeight="1">
      <c r="A24" s="121"/>
      <c r="B24" s="111"/>
      <c r="C24" s="287" t="s">
        <v>326</v>
      </c>
      <c r="D24" s="288"/>
      <c r="E24" s="289">
        <v>41000</v>
      </c>
      <c r="F24" s="289"/>
      <c r="G24" s="289"/>
      <c r="H24" s="289">
        <v>41000</v>
      </c>
      <c r="I24" s="289">
        <v>41000</v>
      </c>
      <c r="J24" s="289">
        <v>0</v>
      </c>
      <c r="K24" s="602">
        <v>0</v>
      </c>
      <c r="L24" s="603"/>
      <c r="M24" s="290">
        <v>0</v>
      </c>
      <c r="N24" s="120"/>
      <c r="O24" s="556"/>
    </row>
    <row r="25" spans="1:15" s="55" customFormat="1" ht="28.5" customHeight="1">
      <c r="A25" s="157">
        <v>754</v>
      </c>
      <c r="B25" s="157">
        <v>75411</v>
      </c>
      <c r="C25" s="463" t="s">
        <v>196</v>
      </c>
      <c r="D25" s="288"/>
      <c r="E25" s="374">
        <f>SUM(E26:E39)</f>
        <v>408600</v>
      </c>
      <c r="F25" s="374">
        <f>SUM(F26:F39)</f>
        <v>0</v>
      </c>
      <c r="G25" s="374">
        <f>SUM(G26:G39)</f>
        <v>0</v>
      </c>
      <c r="H25" s="374">
        <f>SUM(H26:H39)</f>
        <v>408600</v>
      </c>
      <c r="I25" s="220">
        <f>SUM(I26:I37)</f>
        <v>0</v>
      </c>
      <c r="J25" s="220">
        <f>SUM(J26)</f>
        <v>0</v>
      </c>
      <c r="K25" s="382" t="s">
        <v>309</v>
      </c>
      <c r="L25" s="374">
        <f>SUM(L26:L39)</f>
        <v>408600</v>
      </c>
      <c r="M25" s="220">
        <f>SUM(M26)</f>
        <v>0</v>
      </c>
      <c r="N25" s="220">
        <f>SUM(N26)</f>
        <v>0</v>
      </c>
      <c r="O25" s="450"/>
    </row>
    <row r="26" spans="1:15" s="55" customFormat="1" ht="15.75" customHeight="1">
      <c r="A26" s="521"/>
      <c r="B26" s="520"/>
      <c r="C26" s="287" t="s">
        <v>338</v>
      </c>
      <c r="D26" s="119"/>
      <c r="E26" s="289">
        <f>SUM(H26)</f>
        <v>150000</v>
      </c>
      <c r="F26" s="289"/>
      <c r="G26" s="289"/>
      <c r="H26" s="289">
        <f>SUM(L26)</f>
        <v>150000</v>
      </c>
      <c r="I26" s="289">
        <v>0</v>
      </c>
      <c r="J26" s="289">
        <v>0</v>
      </c>
      <c r="K26" s="219" t="s">
        <v>309</v>
      </c>
      <c r="L26" s="289">
        <v>150000</v>
      </c>
      <c r="M26" s="292">
        <v>0</v>
      </c>
      <c r="N26" s="378"/>
      <c r="O26" s="604" t="s">
        <v>329</v>
      </c>
    </row>
    <row r="27" spans="1:15" s="55" customFormat="1" ht="22.5" customHeight="1">
      <c r="A27" s="291"/>
      <c r="B27" s="194"/>
      <c r="C27" s="287" t="s">
        <v>476</v>
      </c>
      <c r="D27" s="119"/>
      <c r="E27" s="289">
        <v>25000</v>
      </c>
      <c r="F27" s="289"/>
      <c r="G27" s="289"/>
      <c r="H27" s="289">
        <v>25000</v>
      </c>
      <c r="I27" s="289"/>
      <c r="J27" s="289"/>
      <c r="K27" s="219" t="s">
        <v>309</v>
      </c>
      <c r="L27" s="289">
        <v>25000</v>
      </c>
      <c r="M27" s="292"/>
      <c r="N27" s="378"/>
      <c r="O27" s="605"/>
    </row>
    <row r="28" spans="1:15" s="55" customFormat="1" ht="18.75" customHeight="1">
      <c r="A28" s="121"/>
      <c r="B28" s="111"/>
      <c r="C28" s="287" t="s">
        <v>339</v>
      </c>
      <c r="D28" s="119"/>
      <c r="E28" s="289">
        <f aca="true" t="shared" si="1" ref="E28:E37">SUM(H28)</f>
        <v>80000</v>
      </c>
      <c r="F28" s="289"/>
      <c r="G28" s="289"/>
      <c r="H28" s="289">
        <f aca="true" t="shared" si="2" ref="H28:H37">SUM(L28)</f>
        <v>80000</v>
      </c>
      <c r="I28" s="289">
        <v>0</v>
      </c>
      <c r="J28" s="289">
        <v>0</v>
      </c>
      <c r="K28" s="219" t="s">
        <v>309</v>
      </c>
      <c r="L28" s="289">
        <v>80000</v>
      </c>
      <c r="M28" s="292">
        <v>0</v>
      </c>
      <c r="N28" s="378"/>
      <c r="O28" s="605"/>
    </row>
    <row r="29" spans="1:15" s="55" customFormat="1" ht="23.25" customHeight="1">
      <c r="A29" s="523"/>
      <c r="B29" s="524"/>
      <c r="C29" s="287" t="s">
        <v>346</v>
      </c>
      <c r="D29" s="119"/>
      <c r="E29" s="289">
        <f t="shared" si="1"/>
        <v>24000</v>
      </c>
      <c r="F29" s="289"/>
      <c r="G29" s="289"/>
      <c r="H29" s="289">
        <f t="shared" si="2"/>
        <v>24000</v>
      </c>
      <c r="I29" s="289">
        <v>0</v>
      </c>
      <c r="J29" s="289">
        <v>0</v>
      </c>
      <c r="K29" s="219" t="s">
        <v>309</v>
      </c>
      <c r="L29" s="289">
        <v>24000</v>
      </c>
      <c r="M29" s="292">
        <v>0</v>
      </c>
      <c r="N29" s="378"/>
      <c r="O29" s="606"/>
    </row>
    <row r="30" spans="1:15" s="55" customFormat="1" ht="23.25" customHeight="1">
      <c r="A30" s="480">
        <v>754</v>
      </c>
      <c r="B30" s="481">
        <v>75411</v>
      </c>
      <c r="C30" s="287" t="s">
        <v>347</v>
      </c>
      <c r="D30" s="288"/>
      <c r="E30" s="289">
        <f t="shared" si="1"/>
        <v>24000</v>
      </c>
      <c r="F30" s="289"/>
      <c r="G30" s="289"/>
      <c r="H30" s="289">
        <f t="shared" si="2"/>
        <v>24000</v>
      </c>
      <c r="I30" s="289">
        <v>0</v>
      </c>
      <c r="J30" s="289">
        <v>0</v>
      </c>
      <c r="K30" s="219" t="s">
        <v>309</v>
      </c>
      <c r="L30" s="289">
        <v>24000</v>
      </c>
      <c r="M30" s="292">
        <v>0</v>
      </c>
      <c r="N30" s="464"/>
      <c r="O30" s="554" t="s">
        <v>329</v>
      </c>
    </row>
    <row r="31" spans="1:15" s="55" customFormat="1" ht="22.5" customHeight="1">
      <c r="A31" s="291"/>
      <c r="B31" s="194"/>
      <c r="C31" s="375" t="s">
        <v>341</v>
      </c>
      <c r="D31" s="193"/>
      <c r="E31" s="376">
        <f t="shared" si="1"/>
        <v>20000</v>
      </c>
      <c r="F31" s="376"/>
      <c r="G31" s="376"/>
      <c r="H31" s="376">
        <f t="shared" si="2"/>
        <v>20000</v>
      </c>
      <c r="I31" s="376">
        <v>0</v>
      </c>
      <c r="J31" s="376">
        <v>0</v>
      </c>
      <c r="K31" s="195" t="s">
        <v>309</v>
      </c>
      <c r="L31" s="376">
        <v>20000</v>
      </c>
      <c r="M31" s="377">
        <v>0</v>
      </c>
      <c r="N31" s="464"/>
      <c r="O31" s="555"/>
    </row>
    <row r="32" spans="1:15" s="55" customFormat="1" ht="25.5" customHeight="1">
      <c r="A32" s="291"/>
      <c r="B32" s="194"/>
      <c r="C32" s="287" t="s">
        <v>340</v>
      </c>
      <c r="D32" s="288"/>
      <c r="E32" s="289">
        <f t="shared" si="1"/>
        <v>33000</v>
      </c>
      <c r="F32" s="289"/>
      <c r="G32" s="289"/>
      <c r="H32" s="289">
        <f t="shared" si="2"/>
        <v>33000</v>
      </c>
      <c r="I32" s="289">
        <v>0</v>
      </c>
      <c r="J32" s="289">
        <v>0</v>
      </c>
      <c r="K32" s="219" t="s">
        <v>309</v>
      </c>
      <c r="L32" s="289">
        <v>33000</v>
      </c>
      <c r="M32" s="292">
        <v>0</v>
      </c>
      <c r="N32" s="464"/>
      <c r="O32" s="555"/>
    </row>
    <row r="33" spans="1:15" s="55" customFormat="1" ht="22.5" customHeight="1">
      <c r="A33" s="291"/>
      <c r="B33" s="194"/>
      <c r="C33" s="287" t="s">
        <v>342</v>
      </c>
      <c r="D33" s="288"/>
      <c r="E33" s="289">
        <f t="shared" si="1"/>
        <v>8000</v>
      </c>
      <c r="F33" s="289"/>
      <c r="G33" s="289"/>
      <c r="H33" s="289">
        <f t="shared" si="2"/>
        <v>8000</v>
      </c>
      <c r="I33" s="289">
        <v>0</v>
      </c>
      <c r="J33" s="289">
        <v>0</v>
      </c>
      <c r="K33" s="219" t="s">
        <v>309</v>
      </c>
      <c r="L33" s="289">
        <v>8000</v>
      </c>
      <c r="M33" s="292">
        <v>0</v>
      </c>
      <c r="N33" s="464"/>
      <c r="O33" s="555"/>
    </row>
    <row r="34" spans="1:15" s="55" customFormat="1" ht="22.5" customHeight="1">
      <c r="A34" s="291"/>
      <c r="B34" s="194"/>
      <c r="C34" s="375" t="s">
        <v>343</v>
      </c>
      <c r="D34" s="193"/>
      <c r="E34" s="376">
        <f t="shared" si="1"/>
        <v>6000</v>
      </c>
      <c r="F34" s="376"/>
      <c r="G34" s="376"/>
      <c r="H34" s="289">
        <f t="shared" si="2"/>
        <v>6000</v>
      </c>
      <c r="I34" s="376">
        <v>0</v>
      </c>
      <c r="J34" s="376">
        <v>0</v>
      </c>
      <c r="K34" s="219" t="s">
        <v>309</v>
      </c>
      <c r="L34" s="376">
        <v>6000</v>
      </c>
      <c r="M34" s="377">
        <v>0</v>
      </c>
      <c r="N34" s="464"/>
      <c r="O34" s="555"/>
    </row>
    <row r="35" spans="1:15" s="55" customFormat="1" ht="23.25" customHeight="1">
      <c r="A35" s="291"/>
      <c r="B35" s="194"/>
      <c r="C35" s="287" t="s">
        <v>348</v>
      </c>
      <c r="D35" s="288"/>
      <c r="E35" s="289">
        <f t="shared" si="1"/>
        <v>2000</v>
      </c>
      <c r="F35" s="289"/>
      <c r="G35" s="289"/>
      <c r="H35" s="289">
        <f t="shared" si="2"/>
        <v>2000</v>
      </c>
      <c r="I35" s="289">
        <v>0</v>
      </c>
      <c r="J35" s="289">
        <v>0</v>
      </c>
      <c r="K35" s="219" t="s">
        <v>309</v>
      </c>
      <c r="L35" s="289">
        <v>2000</v>
      </c>
      <c r="M35" s="292">
        <v>0</v>
      </c>
      <c r="N35" s="464"/>
      <c r="O35" s="555"/>
    </row>
    <row r="36" spans="1:15" s="55" customFormat="1" ht="25.5" customHeight="1">
      <c r="A36" s="291"/>
      <c r="B36" s="194"/>
      <c r="C36" s="287" t="s">
        <v>344</v>
      </c>
      <c r="D36" s="288"/>
      <c r="E36" s="289">
        <f t="shared" si="1"/>
        <v>1500</v>
      </c>
      <c r="F36" s="289"/>
      <c r="G36" s="289"/>
      <c r="H36" s="289">
        <f t="shared" si="2"/>
        <v>1500</v>
      </c>
      <c r="I36" s="289">
        <v>0</v>
      </c>
      <c r="J36" s="289">
        <v>0</v>
      </c>
      <c r="K36" s="219" t="s">
        <v>309</v>
      </c>
      <c r="L36" s="289">
        <v>1500</v>
      </c>
      <c r="M36" s="292">
        <v>0</v>
      </c>
      <c r="N36" s="464"/>
      <c r="O36" s="555"/>
    </row>
    <row r="37" spans="1:15" s="55" customFormat="1" ht="15.75" customHeight="1">
      <c r="A37" s="291"/>
      <c r="B37" s="194"/>
      <c r="C37" s="287" t="s">
        <v>345</v>
      </c>
      <c r="D37" s="288"/>
      <c r="E37" s="289">
        <f t="shared" si="1"/>
        <v>1500</v>
      </c>
      <c r="F37" s="289"/>
      <c r="G37" s="289"/>
      <c r="H37" s="289">
        <f t="shared" si="2"/>
        <v>1500</v>
      </c>
      <c r="I37" s="289">
        <v>0</v>
      </c>
      <c r="J37" s="289">
        <v>0</v>
      </c>
      <c r="K37" s="219" t="s">
        <v>309</v>
      </c>
      <c r="L37" s="289">
        <v>1500</v>
      </c>
      <c r="M37" s="292">
        <v>0</v>
      </c>
      <c r="N37" s="464"/>
      <c r="O37" s="555"/>
    </row>
    <row r="38" spans="1:15" s="55" customFormat="1" ht="33.75">
      <c r="A38" s="291"/>
      <c r="B38" s="194"/>
      <c r="C38" s="287" t="s">
        <v>475</v>
      </c>
      <c r="D38" s="288"/>
      <c r="E38" s="289">
        <v>5600</v>
      </c>
      <c r="F38" s="289"/>
      <c r="G38" s="289"/>
      <c r="H38" s="289">
        <v>5600</v>
      </c>
      <c r="I38" s="289">
        <v>0</v>
      </c>
      <c r="J38" s="289">
        <v>0</v>
      </c>
      <c r="K38" s="383" t="s">
        <v>309</v>
      </c>
      <c r="L38" s="289">
        <v>5600</v>
      </c>
      <c r="M38" s="292">
        <v>0</v>
      </c>
      <c r="N38" s="464"/>
      <c r="O38" s="555"/>
    </row>
    <row r="39" spans="1:15" s="55" customFormat="1" ht="14.25">
      <c r="A39" s="388"/>
      <c r="B39" s="387"/>
      <c r="C39" s="519" t="s">
        <v>154</v>
      </c>
      <c r="D39" s="288"/>
      <c r="E39" s="289">
        <v>28000</v>
      </c>
      <c r="F39" s="289"/>
      <c r="G39" s="289"/>
      <c r="H39" s="289">
        <v>28000</v>
      </c>
      <c r="I39" s="289"/>
      <c r="J39" s="289"/>
      <c r="K39" s="219"/>
      <c r="L39" s="518">
        <v>28000</v>
      </c>
      <c r="M39" s="292"/>
      <c r="N39" s="464"/>
      <c r="O39" s="556"/>
    </row>
    <row r="40" spans="1:15" s="69" customFormat="1" ht="12.75">
      <c r="A40" s="156">
        <v>801</v>
      </c>
      <c r="B40" s="156">
        <v>80148</v>
      </c>
      <c r="C40" s="80" t="s">
        <v>201</v>
      </c>
      <c r="D40" s="180"/>
      <c r="E40" s="220">
        <f aca="true" t="shared" si="3" ref="E40:J42">SUM(E41)</f>
        <v>10000</v>
      </c>
      <c r="F40" s="220">
        <f t="shared" si="3"/>
        <v>0</v>
      </c>
      <c r="G40" s="220">
        <f t="shared" si="3"/>
        <v>0</v>
      </c>
      <c r="H40" s="220">
        <f t="shared" si="3"/>
        <v>10000</v>
      </c>
      <c r="I40" s="220">
        <f t="shared" si="3"/>
        <v>10000</v>
      </c>
      <c r="J40" s="220">
        <f t="shared" si="3"/>
        <v>0</v>
      </c>
      <c r="K40" s="602">
        <v>0</v>
      </c>
      <c r="L40" s="603"/>
      <c r="M40" s="220">
        <f>SUM(M44)</f>
        <v>0</v>
      </c>
      <c r="N40" s="220">
        <f>SUM(N44)</f>
        <v>0</v>
      </c>
      <c r="O40" s="156"/>
    </row>
    <row r="41" spans="1:15" s="69" customFormat="1" ht="29.25" customHeight="1">
      <c r="A41" s="293"/>
      <c r="B41" s="155"/>
      <c r="C41" s="287" t="s">
        <v>477</v>
      </c>
      <c r="D41" s="288"/>
      <c r="E41" s="289">
        <v>10000</v>
      </c>
      <c r="F41" s="289"/>
      <c r="G41" s="289"/>
      <c r="H41" s="289">
        <v>10000</v>
      </c>
      <c r="I41" s="289">
        <v>10000</v>
      </c>
      <c r="J41" s="289">
        <v>0</v>
      </c>
      <c r="K41" s="602">
        <v>0</v>
      </c>
      <c r="L41" s="603"/>
      <c r="M41" s="290">
        <v>0</v>
      </c>
      <c r="N41" s="289"/>
      <c r="O41" s="288" t="s">
        <v>478</v>
      </c>
    </row>
    <row r="42" spans="1:15" s="69" customFormat="1" ht="12.75">
      <c r="A42" s="180">
        <v>801</v>
      </c>
      <c r="B42" s="180">
        <v>80195</v>
      </c>
      <c r="C42" s="80" t="s">
        <v>201</v>
      </c>
      <c r="D42" s="180"/>
      <c r="E42" s="220">
        <f t="shared" si="3"/>
        <v>11000</v>
      </c>
      <c r="F42" s="220">
        <f t="shared" si="3"/>
        <v>0</v>
      </c>
      <c r="G42" s="220">
        <f t="shared" si="3"/>
        <v>0</v>
      </c>
      <c r="H42" s="220">
        <f t="shared" si="3"/>
        <v>11000</v>
      </c>
      <c r="I42" s="220">
        <f t="shared" si="3"/>
        <v>11000</v>
      </c>
      <c r="J42" s="220">
        <f t="shared" si="3"/>
        <v>0</v>
      </c>
      <c r="K42" s="602">
        <v>0</v>
      </c>
      <c r="L42" s="603"/>
      <c r="M42" s="220">
        <f>SUM(M46)</f>
        <v>0</v>
      </c>
      <c r="N42" s="220">
        <f>SUM(N46)</f>
        <v>0</v>
      </c>
      <c r="O42" s="156"/>
    </row>
    <row r="43" spans="1:15" s="69" customFormat="1" ht="25.5" customHeight="1">
      <c r="A43" s="293"/>
      <c r="B43" s="155"/>
      <c r="C43" s="287" t="s">
        <v>153</v>
      </c>
      <c r="D43" s="288"/>
      <c r="E43" s="289">
        <v>11000</v>
      </c>
      <c r="F43" s="289"/>
      <c r="G43" s="289"/>
      <c r="H43" s="289">
        <v>11000</v>
      </c>
      <c r="I43" s="289">
        <v>11000</v>
      </c>
      <c r="J43" s="289">
        <v>0</v>
      </c>
      <c r="K43" s="602">
        <v>0</v>
      </c>
      <c r="L43" s="603"/>
      <c r="M43" s="290">
        <v>0</v>
      </c>
      <c r="N43" s="289"/>
      <c r="O43" s="288" t="s">
        <v>164</v>
      </c>
    </row>
    <row r="44" spans="1:15" s="69" customFormat="1" ht="12.75">
      <c r="A44" s="155">
        <v>852</v>
      </c>
      <c r="B44" s="155">
        <v>85202</v>
      </c>
      <c r="C44" s="80" t="s">
        <v>208</v>
      </c>
      <c r="D44" s="180"/>
      <c r="E44" s="220">
        <f>SUM(E45:E46)</f>
        <v>142000</v>
      </c>
      <c r="F44" s="220">
        <f>SUM(F46)</f>
        <v>0</v>
      </c>
      <c r="G44" s="220">
        <f>SUM(G46)</f>
        <v>0</v>
      </c>
      <c r="H44" s="220">
        <f>SUM(H45:H46)</f>
        <v>142000</v>
      </c>
      <c r="I44" s="220">
        <f>SUM(I46)</f>
        <v>5000</v>
      </c>
      <c r="J44" s="220">
        <f>SUM(J45:J46)</f>
        <v>45000</v>
      </c>
      <c r="K44" s="220"/>
      <c r="L44" s="220">
        <f>SUM(L46)</f>
        <v>92000</v>
      </c>
      <c r="M44" s="220">
        <f>SUM(M46)</f>
        <v>0</v>
      </c>
      <c r="N44" s="220">
        <f>SUM(N46)</f>
        <v>0</v>
      </c>
      <c r="O44" s="156"/>
    </row>
    <row r="45" spans="1:15" s="69" customFormat="1" ht="27" customHeight="1">
      <c r="A45" s="293"/>
      <c r="B45" s="155"/>
      <c r="C45" s="287" t="s">
        <v>330</v>
      </c>
      <c r="D45" s="288"/>
      <c r="E45" s="289">
        <v>45000</v>
      </c>
      <c r="F45" s="289"/>
      <c r="G45" s="289"/>
      <c r="H45" s="289">
        <v>45000</v>
      </c>
      <c r="I45" s="289">
        <v>0</v>
      </c>
      <c r="J45" s="289">
        <v>45000</v>
      </c>
      <c r="K45" s="602">
        <v>0</v>
      </c>
      <c r="L45" s="603"/>
      <c r="M45" s="290">
        <v>0</v>
      </c>
      <c r="N45" s="289"/>
      <c r="O45" s="288" t="s">
        <v>331</v>
      </c>
    </row>
    <row r="46" spans="1:15" s="69" customFormat="1" ht="30" customHeight="1">
      <c r="A46" s="522"/>
      <c r="B46" s="156"/>
      <c r="C46" s="287" t="s">
        <v>465</v>
      </c>
      <c r="D46" s="288"/>
      <c r="E46" s="289">
        <v>97000</v>
      </c>
      <c r="F46" s="289"/>
      <c r="G46" s="289"/>
      <c r="H46" s="289">
        <v>97000</v>
      </c>
      <c r="I46" s="289">
        <v>5000</v>
      </c>
      <c r="J46" s="289">
        <v>0</v>
      </c>
      <c r="K46" s="530" t="s">
        <v>309</v>
      </c>
      <c r="L46" s="530">
        <v>92000</v>
      </c>
      <c r="M46" s="290">
        <v>0</v>
      </c>
      <c r="N46" s="289"/>
      <c r="O46" s="288" t="s">
        <v>454</v>
      </c>
    </row>
    <row r="47" spans="1:15" s="81" customFormat="1" ht="22.5" customHeight="1">
      <c r="A47" s="611" t="s">
        <v>56</v>
      </c>
      <c r="B47" s="612"/>
      <c r="C47" s="595"/>
      <c r="D47" s="596"/>
      <c r="E47" s="300">
        <f aca="true" t="shared" si="4" ref="E47:J47">SUM(E44,E42,E40,E25,E19,E14)</f>
        <v>2141300</v>
      </c>
      <c r="F47" s="300">
        <f t="shared" si="4"/>
        <v>0</v>
      </c>
      <c r="G47" s="300">
        <f t="shared" si="4"/>
        <v>0</v>
      </c>
      <c r="H47" s="300">
        <f t="shared" si="4"/>
        <v>2141300</v>
      </c>
      <c r="I47" s="300">
        <f t="shared" si="4"/>
        <v>314273</v>
      </c>
      <c r="J47" s="300">
        <f t="shared" si="4"/>
        <v>1326427</v>
      </c>
      <c r="K47" s="607">
        <f>SUM(L44,L25,K14)</f>
        <v>500600</v>
      </c>
      <c r="L47" s="608"/>
      <c r="M47" s="300">
        <v>0</v>
      </c>
      <c r="N47" s="300" t="e">
        <f>SUM(N44,N25,N19,#REF!,N14)</f>
        <v>#REF!</v>
      </c>
      <c r="O47" s="216" t="s">
        <v>237</v>
      </c>
    </row>
    <row r="49" ht="12.75">
      <c r="A49" s="42" t="s">
        <v>308</v>
      </c>
    </row>
  </sheetData>
  <mergeCells count="36">
    <mergeCell ref="A7:O7"/>
    <mergeCell ref="A8:O8"/>
    <mergeCell ref="A10:A12"/>
    <mergeCell ref="B10:B12"/>
    <mergeCell ref="C10:C12"/>
    <mergeCell ref="D10:D12"/>
    <mergeCell ref="E10:E12"/>
    <mergeCell ref="F10:F12"/>
    <mergeCell ref="G10:G12"/>
    <mergeCell ref="H10:N10"/>
    <mergeCell ref="O10:O12"/>
    <mergeCell ref="H11:H12"/>
    <mergeCell ref="I11:M11"/>
    <mergeCell ref="N11:N12"/>
    <mergeCell ref="K12:L12"/>
    <mergeCell ref="A47:D47"/>
    <mergeCell ref="K19:L19"/>
    <mergeCell ref="K22:L22"/>
    <mergeCell ref="K23:L23"/>
    <mergeCell ref="K24:L24"/>
    <mergeCell ref="K47:L47"/>
    <mergeCell ref="K45:L45"/>
    <mergeCell ref="K42:L42"/>
    <mergeCell ref="K43:L43"/>
    <mergeCell ref="K13:L13"/>
    <mergeCell ref="K14:L14"/>
    <mergeCell ref="O15:O18"/>
    <mergeCell ref="K17:L17"/>
    <mergeCell ref="K18:L18"/>
    <mergeCell ref="K15:L15"/>
    <mergeCell ref="K16:L16"/>
    <mergeCell ref="K40:L40"/>
    <mergeCell ref="K41:L41"/>
    <mergeCell ref="O20:O24"/>
    <mergeCell ref="O26:O29"/>
    <mergeCell ref="O30:O39"/>
  </mergeCells>
  <printOptions/>
  <pageMargins left="0.84" right="0.2" top="0.7" bottom="0.49" header="0.5" footer="0.31"/>
  <pageSetup horizontalDpi="600" verticalDpi="600" orientation="landscape" paperSize="9" r:id="rId2"/>
  <headerFooter alignWithMargins="0">
    <oddFooter>&amp;CStrona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32"/>
  <sheetViews>
    <sheetView workbookViewId="0" topLeftCell="D1">
      <selection activeCell="L20" sqref="L20:L26"/>
    </sheetView>
  </sheetViews>
  <sheetFormatPr defaultColWidth="9.00390625" defaultRowHeight="12.75"/>
  <cols>
    <col min="1" max="1" width="3.625" style="84" bestFit="1" customWidth="1"/>
    <col min="2" max="2" width="19.125" style="84" customWidth="1"/>
    <col min="3" max="3" width="11.125" style="84" customWidth="1"/>
    <col min="4" max="4" width="9.25390625" style="84" customWidth="1"/>
    <col min="5" max="5" width="10.25390625" style="84" customWidth="1"/>
    <col min="6" max="6" width="8.375" style="84" customWidth="1"/>
    <col min="7" max="7" width="8.625" style="84" customWidth="1"/>
    <col min="8" max="8" width="7.75390625" style="84" customWidth="1"/>
    <col min="9" max="9" width="8.75390625" style="84" customWidth="1"/>
    <col min="10" max="10" width="8.00390625" style="84" customWidth="1"/>
    <col min="11" max="11" width="7.00390625" style="84" bestFit="1" customWidth="1"/>
    <col min="12" max="12" width="8.875" style="84" bestFit="1" customWidth="1"/>
    <col min="13" max="13" width="8.125" style="84" customWidth="1"/>
    <col min="14" max="14" width="12.375" style="84" customWidth="1"/>
    <col min="15" max="15" width="7.75390625" style="84" customWidth="1"/>
    <col min="16" max="16" width="7.00390625" style="84" bestFit="1" customWidth="1"/>
    <col min="17" max="17" width="7.875" style="84" bestFit="1" customWidth="1"/>
    <col min="18" max="16384" width="10.25390625" style="84" customWidth="1"/>
  </cols>
  <sheetData>
    <row r="1" ht="14.25">
      <c r="Q1" s="393" t="s">
        <v>442</v>
      </c>
    </row>
    <row r="2" ht="14.25">
      <c r="Q2" s="43" t="s">
        <v>7</v>
      </c>
    </row>
    <row r="3" ht="14.25">
      <c r="Q3" s="43" t="s">
        <v>353</v>
      </c>
    </row>
    <row r="4" ht="11.25" customHeight="1"/>
    <row r="5" spans="1:17" ht="14.25" customHeight="1">
      <c r="A5" s="647" t="s">
        <v>24</v>
      </c>
      <c r="B5" s="647"/>
      <c r="C5" s="647"/>
      <c r="D5" s="647"/>
      <c r="E5" s="647"/>
      <c r="F5" s="647"/>
      <c r="G5" s="647"/>
      <c r="H5" s="647"/>
      <c r="I5" s="647"/>
      <c r="J5" s="647"/>
      <c r="K5" s="647"/>
      <c r="L5" s="647"/>
      <c r="M5" s="647"/>
      <c r="N5" s="647"/>
      <c r="O5" s="647"/>
      <c r="P5" s="647"/>
      <c r="Q5" s="647"/>
    </row>
    <row r="7" spans="1:17" s="122" customFormat="1" ht="9.75" customHeight="1">
      <c r="A7" s="648" t="s">
        <v>87</v>
      </c>
      <c r="B7" s="648" t="s">
        <v>239</v>
      </c>
      <c r="C7" s="649" t="s">
        <v>240</v>
      </c>
      <c r="D7" s="649" t="s">
        <v>241</v>
      </c>
      <c r="E7" s="649" t="s">
        <v>242</v>
      </c>
      <c r="F7" s="648" t="s">
        <v>243</v>
      </c>
      <c r="G7" s="648"/>
      <c r="H7" s="648" t="s">
        <v>104</v>
      </c>
      <c r="I7" s="648"/>
      <c r="J7" s="648"/>
      <c r="K7" s="648"/>
      <c r="L7" s="648"/>
      <c r="M7" s="648"/>
      <c r="N7" s="648"/>
      <c r="O7" s="648"/>
      <c r="P7" s="648"/>
      <c r="Q7" s="648"/>
    </row>
    <row r="8" spans="1:17" s="122" customFormat="1" ht="9" customHeight="1">
      <c r="A8" s="648"/>
      <c r="B8" s="648"/>
      <c r="C8" s="649"/>
      <c r="D8" s="649"/>
      <c r="E8" s="649"/>
      <c r="F8" s="649" t="s">
        <v>244</v>
      </c>
      <c r="G8" s="649" t="s">
        <v>245</v>
      </c>
      <c r="H8" s="648" t="s">
        <v>264</v>
      </c>
      <c r="I8" s="648"/>
      <c r="J8" s="648"/>
      <c r="K8" s="648"/>
      <c r="L8" s="648"/>
      <c r="M8" s="648"/>
      <c r="N8" s="648"/>
      <c r="O8" s="648"/>
      <c r="P8" s="648"/>
      <c r="Q8" s="648"/>
    </row>
    <row r="9" spans="1:17" s="122" customFormat="1" ht="9.75" customHeight="1">
      <c r="A9" s="648"/>
      <c r="B9" s="648"/>
      <c r="C9" s="649"/>
      <c r="D9" s="649"/>
      <c r="E9" s="649"/>
      <c r="F9" s="649"/>
      <c r="G9" s="649"/>
      <c r="H9" s="649" t="s">
        <v>500</v>
      </c>
      <c r="I9" s="648" t="s">
        <v>246</v>
      </c>
      <c r="J9" s="648"/>
      <c r="K9" s="648"/>
      <c r="L9" s="648"/>
      <c r="M9" s="648"/>
      <c r="N9" s="648"/>
      <c r="O9" s="648"/>
      <c r="P9" s="648"/>
      <c r="Q9" s="648"/>
    </row>
    <row r="10" spans="1:17" s="122" customFormat="1" ht="12" customHeight="1">
      <c r="A10" s="648"/>
      <c r="B10" s="648"/>
      <c r="C10" s="649"/>
      <c r="D10" s="649"/>
      <c r="E10" s="649"/>
      <c r="F10" s="649"/>
      <c r="G10" s="649"/>
      <c r="H10" s="649"/>
      <c r="I10" s="648" t="s">
        <v>247</v>
      </c>
      <c r="J10" s="648"/>
      <c r="K10" s="648"/>
      <c r="L10" s="648"/>
      <c r="M10" s="648" t="s">
        <v>245</v>
      </c>
      <c r="N10" s="648"/>
      <c r="O10" s="648"/>
      <c r="P10" s="648"/>
      <c r="Q10" s="648"/>
    </row>
    <row r="11" spans="1:17" s="122" customFormat="1" ht="9" customHeight="1">
      <c r="A11" s="648"/>
      <c r="B11" s="648"/>
      <c r="C11" s="649"/>
      <c r="D11" s="649"/>
      <c r="E11" s="649"/>
      <c r="F11" s="649"/>
      <c r="G11" s="649"/>
      <c r="H11" s="649"/>
      <c r="I11" s="649" t="s">
        <v>248</v>
      </c>
      <c r="J11" s="648" t="s">
        <v>249</v>
      </c>
      <c r="K11" s="648"/>
      <c r="L11" s="648"/>
      <c r="M11" s="649" t="s">
        <v>250</v>
      </c>
      <c r="N11" s="649" t="s">
        <v>249</v>
      </c>
      <c r="O11" s="649"/>
      <c r="P11" s="649"/>
      <c r="Q11" s="649"/>
    </row>
    <row r="12" spans="1:17" s="122" customFormat="1" ht="34.5" customHeight="1">
      <c r="A12" s="648"/>
      <c r="B12" s="648"/>
      <c r="C12" s="649"/>
      <c r="D12" s="649"/>
      <c r="E12" s="649"/>
      <c r="F12" s="649"/>
      <c r="G12" s="649"/>
      <c r="H12" s="649"/>
      <c r="I12" s="649"/>
      <c r="J12" s="294" t="s">
        <v>251</v>
      </c>
      <c r="K12" s="294" t="s">
        <v>252</v>
      </c>
      <c r="L12" s="294" t="s">
        <v>253</v>
      </c>
      <c r="M12" s="649"/>
      <c r="N12" s="295" t="s">
        <v>254</v>
      </c>
      <c r="O12" s="294" t="s">
        <v>251</v>
      </c>
      <c r="P12" s="294" t="s">
        <v>252</v>
      </c>
      <c r="Q12" s="294" t="s">
        <v>255</v>
      </c>
    </row>
    <row r="13" spans="1:17" s="122" customFormat="1" ht="11.25">
      <c r="A13" s="296">
        <v>1</v>
      </c>
      <c r="B13" s="296">
        <v>2</v>
      </c>
      <c r="C13" s="297">
        <v>3</v>
      </c>
      <c r="D13" s="297">
        <v>4</v>
      </c>
      <c r="E13" s="297">
        <v>5</v>
      </c>
      <c r="F13" s="297">
        <v>6</v>
      </c>
      <c r="G13" s="297">
        <v>7</v>
      </c>
      <c r="H13" s="297">
        <v>8</v>
      </c>
      <c r="I13" s="297">
        <v>9</v>
      </c>
      <c r="J13" s="297">
        <v>10</v>
      </c>
      <c r="K13" s="297">
        <v>11</v>
      </c>
      <c r="L13" s="297">
        <v>12</v>
      </c>
      <c r="M13" s="297">
        <v>13</v>
      </c>
      <c r="N13" s="297">
        <v>14</v>
      </c>
      <c r="O13" s="297">
        <v>15</v>
      </c>
      <c r="P13" s="297">
        <v>16</v>
      </c>
      <c r="Q13" s="297">
        <v>17</v>
      </c>
    </row>
    <row r="14" spans="1:17" s="356" customFormat="1" ht="11.25">
      <c r="A14" s="298">
        <v>1</v>
      </c>
      <c r="B14" s="299" t="s">
        <v>256</v>
      </c>
      <c r="C14" s="653" t="s">
        <v>257</v>
      </c>
      <c r="D14" s="654"/>
      <c r="E14" s="355">
        <f>SUM(E19,E41,E81,E51,E61,E31,E71)</f>
        <v>32589283</v>
      </c>
      <c r="F14" s="355">
        <f aca="true" t="shared" si="0" ref="F14:Q14">SUM(F19,F41,F81,F51,F61,F31,F71)</f>
        <v>8833792</v>
      </c>
      <c r="G14" s="355">
        <f t="shared" si="0"/>
        <v>23755491</v>
      </c>
      <c r="H14" s="355">
        <f t="shared" si="0"/>
        <v>3819200</v>
      </c>
      <c r="I14" s="355">
        <f t="shared" si="0"/>
        <v>1539418</v>
      </c>
      <c r="J14" s="355">
        <f t="shared" si="0"/>
        <v>488500</v>
      </c>
      <c r="K14" s="355">
        <f t="shared" si="0"/>
        <v>0</v>
      </c>
      <c r="L14" s="355">
        <f t="shared" si="0"/>
        <v>1050918</v>
      </c>
      <c r="M14" s="355">
        <f t="shared" si="0"/>
        <v>2279782</v>
      </c>
      <c r="N14" s="355">
        <f t="shared" si="0"/>
        <v>0</v>
      </c>
      <c r="O14" s="355">
        <f t="shared" si="0"/>
        <v>0</v>
      </c>
      <c r="P14" s="355">
        <f t="shared" si="0"/>
        <v>0</v>
      </c>
      <c r="Q14" s="355">
        <f t="shared" si="0"/>
        <v>2279782</v>
      </c>
    </row>
    <row r="15" spans="1:17" ht="12.75">
      <c r="A15" s="613" t="s">
        <v>258</v>
      </c>
      <c r="B15" s="196" t="s">
        <v>259</v>
      </c>
      <c r="C15" s="616" t="s">
        <v>466</v>
      </c>
      <c r="D15" s="617"/>
      <c r="E15" s="617"/>
      <c r="F15" s="617"/>
      <c r="G15" s="617"/>
      <c r="H15" s="617"/>
      <c r="I15" s="617"/>
      <c r="J15" s="617"/>
      <c r="K15" s="617"/>
      <c r="L15" s="617"/>
      <c r="M15" s="617"/>
      <c r="N15" s="617"/>
      <c r="O15" s="617"/>
      <c r="P15" s="617"/>
      <c r="Q15" s="617"/>
    </row>
    <row r="16" spans="1:17" ht="12.75">
      <c r="A16" s="614"/>
      <c r="B16" s="196" t="s">
        <v>260</v>
      </c>
      <c r="C16" s="618" t="s">
        <v>310</v>
      </c>
      <c r="D16" s="619"/>
      <c r="E16" s="619"/>
      <c r="F16" s="619"/>
      <c r="G16" s="619"/>
      <c r="H16" s="619"/>
      <c r="I16" s="619"/>
      <c r="J16" s="619"/>
      <c r="K16" s="619"/>
      <c r="L16" s="619"/>
      <c r="M16" s="619"/>
      <c r="N16" s="619"/>
      <c r="O16" s="619"/>
      <c r="P16" s="619"/>
      <c r="Q16" s="620"/>
    </row>
    <row r="17" spans="1:17" ht="12.75">
      <c r="A17" s="614"/>
      <c r="B17" s="196" t="s">
        <v>261</v>
      </c>
      <c r="C17" s="618" t="s">
        <v>311</v>
      </c>
      <c r="D17" s="619"/>
      <c r="E17" s="619"/>
      <c r="F17" s="619"/>
      <c r="G17" s="619"/>
      <c r="H17" s="619"/>
      <c r="I17" s="619"/>
      <c r="J17" s="619"/>
      <c r="K17" s="619"/>
      <c r="L17" s="619"/>
      <c r="M17" s="619"/>
      <c r="N17" s="619"/>
      <c r="O17" s="619"/>
      <c r="P17" s="619"/>
      <c r="Q17" s="620"/>
    </row>
    <row r="18" spans="1:18" ht="12.75">
      <c r="A18" s="614"/>
      <c r="B18" s="196" t="s">
        <v>262</v>
      </c>
      <c r="C18" s="655" t="s">
        <v>312</v>
      </c>
      <c r="D18" s="656"/>
      <c r="E18" s="656"/>
      <c r="F18" s="656"/>
      <c r="G18" s="656"/>
      <c r="H18" s="656"/>
      <c r="I18" s="656"/>
      <c r="J18" s="656"/>
      <c r="K18" s="656"/>
      <c r="L18" s="656"/>
      <c r="M18" s="656"/>
      <c r="N18" s="656"/>
      <c r="O18" s="656"/>
      <c r="P18" s="656"/>
      <c r="Q18" s="657"/>
      <c r="R18" s="357"/>
    </row>
    <row r="19" spans="1:17" ht="11.25">
      <c r="A19" s="614"/>
      <c r="B19" s="196" t="s">
        <v>263</v>
      </c>
      <c r="C19" s="221"/>
      <c r="D19" s="210"/>
      <c r="E19" s="197">
        <f>SUM(F19:G19)</f>
        <v>15067412</v>
      </c>
      <c r="F19" s="197">
        <f>SUM(F20:F26)+260000</f>
        <v>3013482</v>
      </c>
      <c r="G19" s="197">
        <f>SUM(G20:G26)</f>
        <v>12053930</v>
      </c>
      <c r="H19" s="197">
        <f>SUM(I19,M19)</f>
        <v>388500</v>
      </c>
      <c r="I19" s="197">
        <f>J19+K19+L19</f>
        <v>388500</v>
      </c>
      <c r="J19" s="197">
        <f>SUM(F20)</f>
        <v>388500</v>
      </c>
      <c r="K19" s="197">
        <v>0</v>
      </c>
      <c r="L19" s="197">
        <v>0</v>
      </c>
      <c r="M19" s="197">
        <f>N19+O19+P19+Q19</f>
        <v>0</v>
      </c>
      <c r="N19" s="197">
        <v>0</v>
      </c>
      <c r="O19" s="197">
        <v>0</v>
      </c>
      <c r="P19" s="197">
        <v>0</v>
      </c>
      <c r="Q19" s="197">
        <v>0</v>
      </c>
    </row>
    <row r="20" spans="1:18" ht="11.25" customHeight="1">
      <c r="A20" s="614"/>
      <c r="B20" s="196" t="s">
        <v>319</v>
      </c>
      <c r="C20" s="638">
        <v>23</v>
      </c>
      <c r="D20" s="641" t="s">
        <v>274</v>
      </c>
      <c r="E20" s="197">
        <f aca="true" t="shared" si="1" ref="E20:E25">SUM(F20,G20)</f>
        <v>388500</v>
      </c>
      <c r="F20" s="197">
        <v>388500</v>
      </c>
      <c r="G20" s="197">
        <v>0</v>
      </c>
      <c r="H20" s="650"/>
      <c r="I20" s="650"/>
      <c r="J20" s="650"/>
      <c r="K20" s="650"/>
      <c r="L20" s="650"/>
      <c r="M20" s="650"/>
      <c r="N20" s="650"/>
      <c r="O20" s="650"/>
      <c r="P20" s="650"/>
      <c r="Q20" s="650"/>
      <c r="R20" s="357"/>
    </row>
    <row r="21" spans="1:17" ht="11.25">
      <c r="A21" s="614"/>
      <c r="B21" s="196" t="s">
        <v>22</v>
      </c>
      <c r="C21" s="639"/>
      <c r="D21" s="642"/>
      <c r="E21" s="197">
        <f t="shared" si="1"/>
        <v>0</v>
      </c>
      <c r="F21" s="197">
        <v>0</v>
      </c>
      <c r="G21" s="197">
        <v>0</v>
      </c>
      <c r="H21" s="651"/>
      <c r="I21" s="651"/>
      <c r="J21" s="651"/>
      <c r="K21" s="651"/>
      <c r="L21" s="651"/>
      <c r="M21" s="651"/>
      <c r="N21" s="651"/>
      <c r="O21" s="651"/>
      <c r="P21" s="651"/>
      <c r="Q21" s="651"/>
    </row>
    <row r="22" spans="1:17" ht="11.25">
      <c r="A22" s="614"/>
      <c r="B22" s="196" t="s">
        <v>23</v>
      </c>
      <c r="C22" s="639"/>
      <c r="D22" s="642"/>
      <c r="E22" s="197">
        <f t="shared" si="1"/>
        <v>1835000</v>
      </c>
      <c r="F22" s="197">
        <v>300940</v>
      </c>
      <c r="G22" s="197">
        <v>1534060</v>
      </c>
      <c r="H22" s="651"/>
      <c r="I22" s="651"/>
      <c r="J22" s="651"/>
      <c r="K22" s="651"/>
      <c r="L22" s="651"/>
      <c r="M22" s="651"/>
      <c r="N22" s="651"/>
      <c r="O22" s="651"/>
      <c r="P22" s="651"/>
      <c r="Q22" s="651"/>
    </row>
    <row r="23" spans="1:17" ht="11.25">
      <c r="A23" s="614"/>
      <c r="B23" s="196" t="s">
        <v>313</v>
      </c>
      <c r="C23" s="639"/>
      <c r="D23" s="642"/>
      <c r="E23" s="197">
        <f t="shared" si="1"/>
        <v>5771000</v>
      </c>
      <c r="F23" s="197">
        <v>946444</v>
      </c>
      <c r="G23" s="197">
        <v>4824556</v>
      </c>
      <c r="H23" s="651"/>
      <c r="I23" s="651"/>
      <c r="J23" s="651"/>
      <c r="K23" s="651"/>
      <c r="L23" s="651"/>
      <c r="M23" s="651"/>
      <c r="N23" s="651"/>
      <c r="O23" s="651"/>
      <c r="P23" s="651"/>
      <c r="Q23" s="651"/>
    </row>
    <row r="24" spans="1:17" ht="12.75" customHeight="1">
      <c r="A24" s="614"/>
      <c r="B24" s="196" t="s">
        <v>314</v>
      </c>
      <c r="C24" s="639"/>
      <c r="D24" s="642"/>
      <c r="E24" s="197">
        <f t="shared" si="1"/>
        <v>4519000</v>
      </c>
      <c r="F24" s="197">
        <v>741116</v>
      </c>
      <c r="G24" s="197">
        <v>3777884</v>
      </c>
      <c r="H24" s="651"/>
      <c r="I24" s="651"/>
      <c r="J24" s="651"/>
      <c r="K24" s="651"/>
      <c r="L24" s="651"/>
      <c r="M24" s="651"/>
      <c r="N24" s="651"/>
      <c r="O24" s="651"/>
      <c r="P24" s="651"/>
      <c r="Q24" s="651"/>
    </row>
    <row r="25" spans="1:17" ht="11.25">
      <c r="A25" s="614"/>
      <c r="B25" s="196" t="s">
        <v>315</v>
      </c>
      <c r="C25" s="639"/>
      <c r="D25" s="642"/>
      <c r="E25" s="197">
        <f t="shared" si="1"/>
        <v>2293912</v>
      </c>
      <c r="F25" s="197">
        <f>376552-70</f>
        <v>376482</v>
      </c>
      <c r="G25" s="197">
        <v>1917430</v>
      </c>
      <c r="H25" s="651"/>
      <c r="I25" s="651"/>
      <c r="J25" s="651"/>
      <c r="K25" s="651"/>
      <c r="L25" s="651"/>
      <c r="M25" s="651"/>
      <c r="N25" s="651"/>
      <c r="O25" s="651"/>
      <c r="P25" s="651"/>
      <c r="Q25" s="651"/>
    </row>
    <row r="26" spans="1:17" ht="11.25">
      <c r="A26" s="615"/>
      <c r="B26" s="196" t="s">
        <v>315</v>
      </c>
      <c r="C26" s="640"/>
      <c r="D26" s="643"/>
      <c r="E26" s="197"/>
      <c r="F26" s="197"/>
      <c r="G26" s="197"/>
      <c r="H26" s="652"/>
      <c r="I26" s="652"/>
      <c r="J26" s="652"/>
      <c r="K26" s="652"/>
      <c r="L26" s="652"/>
      <c r="M26" s="652"/>
      <c r="N26" s="652"/>
      <c r="O26" s="652"/>
      <c r="P26" s="652"/>
      <c r="Q26" s="652"/>
    </row>
    <row r="27" spans="1:17" ht="12.75">
      <c r="A27" s="613" t="s">
        <v>453</v>
      </c>
      <c r="B27" s="198" t="s">
        <v>259</v>
      </c>
      <c r="C27" s="616" t="s">
        <v>466</v>
      </c>
      <c r="D27" s="617"/>
      <c r="E27" s="617"/>
      <c r="F27" s="617"/>
      <c r="G27" s="617"/>
      <c r="H27" s="617"/>
      <c r="I27" s="617"/>
      <c r="J27" s="617"/>
      <c r="K27" s="617"/>
      <c r="L27" s="617"/>
      <c r="M27" s="617"/>
      <c r="N27" s="617"/>
      <c r="O27" s="617"/>
      <c r="P27" s="617"/>
      <c r="Q27" s="617"/>
    </row>
    <row r="28" spans="1:17" ht="12.75">
      <c r="A28" s="614"/>
      <c r="B28" s="198" t="s">
        <v>260</v>
      </c>
      <c r="C28" s="618" t="s">
        <v>310</v>
      </c>
      <c r="D28" s="619"/>
      <c r="E28" s="619"/>
      <c r="F28" s="619"/>
      <c r="G28" s="619"/>
      <c r="H28" s="619"/>
      <c r="I28" s="619"/>
      <c r="J28" s="619"/>
      <c r="K28" s="619"/>
      <c r="L28" s="619"/>
      <c r="M28" s="619"/>
      <c r="N28" s="619"/>
      <c r="O28" s="619"/>
      <c r="P28" s="619"/>
      <c r="Q28" s="620"/>
    </row>
    <row r="29" spans="1:17" ht="12.75">
      <c r="A29" s="614"/>
      <c r="B29" s="198" t="s">
        <v>261</v>
      </c>
      <c r="C29" s="618" t="s">
        <v>451</v>
      </c>
      <c r="D29" s="619"/>
      <c r="E29" s="619"/>
      <c r="F29" s="619"/>
      <c r="G29" s="619"/>
      <c r="H29" s="619"/>
      <c r="I29" s="619"/>
      <c r="J29" s="619"/>
      <c r="K29" s="619"/>
      <c r="L29" s="619"/>
      <c r="M29" s="619"/>
      <c r="N29" s="619"/>
      <c r="O29" s="619"/>
      <c r="P29" s="619"/>
      <c r="Q29" s="620"/>
    </row>
    <row r="30" spans="1:17" ht="12.75">
      <c r="A30" s="614"/>
      <c r="B30" s="198" t="s">
        <v>262</v>
      </c>
      <c r="C30" s="618" t="s">
        <v>467</v>
      </c>
      <c r="D30" s="634"/>
      <c r="E30" s="634"/>
      <c r="F30" s="634"/>
      <c r="G30" s="634"/>
      <c r="H30" s="634"/>
      <c r="I30" s="634"/>
      <c r="J30" s="634"/>
      <c r="K30" s="634"/>
      <c r="L30" s="634"/>
      <c r="M30" s="634"/>
      <c r="N30" s="634"/>
      <c r="O30" s="634"/>
      <c r="P30" s="634"/>
      <c r="Q30" s="635"/>
    </row>
    <row r="31" spans="1:17" ht="11.25">
      <c r="A31" s="614"/>
      <c r="B31" s="198" t="s">
        <v>263</v>
      </c>
      <c r="C31" s="123"/>
      <c r="D31" s="123"/>
      <c r="E31" s="197">
        <f>SUM(F31:G31)</f>
        <v>4721589</v>
      </c>
      <c r="F31" s="197">
        <f>SUM(F32:F33)+5490</f>
        <v>1517058</v>
      </c>
      <c r="G31" s="197">
        <f>SUM(G32:G33)</f>
        <v>3204531</v>
      </c>
      <c r="H31" s="197">
        <f>SUM(I31,M31)</f>
        <v>49010</v>
      </c>
      <c r="I31" s="197">
        <f>J31+K31+L31</f>
        <v>14703</v>
      </c>
      <c r="J31" s="197">
        <v>0</v>
      </c>
      <c r="K31" s="197">
        <v>0</v>
      </c>
      <c r="L31" s="197">
        <v>14703</v>
      </c>
      <c r="M31" s="197">
        <f>N31+O31+P31+Q31</f>
        <v>34307</v>
      </c>
      <c r="N31" s="197">
        <v>0</v>
      </c>
      <c r="O31" s="197"/>
      <c r="P31" s="197">
        <v>0</v>
      </c>
      <c r="Q31" s="197">
        <v>34307</v>
      </c>
    </row>
    <row r="32" spans="1:17" ht="11.25">
      <c r="A32" s="614"/>
      <c r="B32" s="198" t="s">
        <v>319</v>
      </c>
      <c r="C32" s="638">
        <v>23</v>
      </c>
      <c r="D32" s="641" t="s">
        <v>274</v>
      </c>
      <c r="E32" s="197">
        <f>SUM(F32,G32)</f>
        <v>49010</v>
      </c>
      <c r="F32" s="197">
        <f>SUM(L31)</f>
        <v>14703</v>
      </c>
      <c r="G32" s="197">
        <f>SUM(M31)</f>
        <v>34307</v>
      </c>
      <c r="H32" s="644"/>
      <c r="I32" s="644"/>
      <c r="J32" s="644"/>
      <c r="K32" s="644"/>
      <c r="L32" s="644"/>
      <c r="M32" s="644"/>
      <c r="N32" s="644"/>
      <c r="O32" s="644"/>
      <c r="P32" s="644"/>
      <c r="Q32" s="644"/>
    </row>
    <row r="33" spans="1:17" ht="11.25">
      <c r="A33" s="614"/>
      <c r="B33" s="198" t="s">
        <v>22</v>
      </c>
      <c r="C33" s="639"/>
      <c r="D33" s="642"/>
      <c r="E33" s="197">
        <f>SUM(F33,G33)</f>
        <v>4667089</v>
      </c>
      <c r="F33" s="197">
        <v>1496865</v>
      </c>
      <c r="G33" s="197">
        <v>3170224</v>
      </c>
      <c r="H33" s="645"/>
      <c r="I33" s="645"/>
      <c r="J33" s="645"/>
      <c r="K33" s="645"/>
      <c r="L33" s="645"/>
      <c r="M33" s="645"/>
      <c r="N33" s="645"/>
      <c r="O33" s="645"/>
      <c r="P33" s="645"/>
      <c r="Q33" s="645"/>
    </row>
    <row r="34" spans="1:17" ht="11.25">
      <c r="A34" s="614"/>
      <c r="B34" s="198" t="s">
        <v>23</v>
      </c>
      <c r="C34" s="639"/>
      <c r="D34" s="642"/>
      <c r="E34" s="197">
        <f>SUM(F34,G34)</f>
        <v>0</v>
      </c>
      <c r="F34" s="197"/>
      <c r="G34" s="197"/>
      <c r="H34" s="645"/>
      <c r="I34" s="645"/>
      <c r="J34" s="645"/>
      <c r="K34" s="645"/>
      <c r="L34" s="645"/>
      <c r="M34" s="645"/>
      <c r="N34" s="645"/>
      <c r="O34" s="645"/>
      <c r="P34" s="645"/>
      <c r="Q34" s="645"/>
    </row>
    <row r="35" spans="1:17" ht="11.25">
      <c r="A35" s="614"/>
      <c r="B35" s="198" t="s">
        <v>313</v>
      </c>
      <c r="C35" s="639"/>
      <c r="D35" s="642"/>
      <c r="E35" s="197">
        <f>SUM(F35,G35)</f>
        <v>0</v>
      </c>
      <c r="F35" s="197"/>
      <c r="G35" s="197"/>
      <c r="H35" s="646"/>
      <c r="I35" s="646"/>
      <c r="J35" s="646"/>
      <c r="K35" s="646"/>
      <c r="L35" s="646"/>
      <c r="M35" s="646"/>
      <c r="N35" s="646"/>
      <c r="O35" s="646"/>
      <c r="P35" s="646"/>
      <c r="Q35" s="646"/>
    </row>
    <row r="36" spans="1:17" ht="11.25">
      <c r="A36" s="615"/>
      <c r="B36" s="198" t="s">
        <v>314</v>
      </c>
      <c r="C36" s="640"/>
      <c r="D36" s="643"/>
      <c r="E36" s="124"/>
      <c r="F36" s="124"/>
      <c r="G36" s="124"/>
      <c r="H36" s="158"/>
      <c r="I36" s="158"/>
      <c r="J36" s="158"/>
      <c r="K36" s="158"/>
      <c r="L36" s="158"/>
      <c r="M36" s="158"/>
      <c r="N36" s="158"/>
      <c r="O36" s="158"/>
      <c r="P36" s="158"/>
      <c r="Q36" s="158"/>
    </row>
    <row r="37" spans="1:17" s="122" customFormat="1" ht="12.75">
      <c r="A37" s="613" t="s">
        <v>265</v>
      </c>
      <c r="B37" s="198" t="s">
        <v>259</v>
      </c>
      <c r="C37" s="616" t="s">
        <v>466</v>
      </c>
      <c r="D37" s="617"/>
      <c r="E37" s="617"/>
      <c r="F37" s="617"/>
      <c r="G37" s="617"/>
      <c r="H37" s="617"/>
      <c r="I37" s="617"/>
      <c r="J37" s="617"/>
      <c r="K37" s="617"/>
      <c r="L37" s="617"/>
      <c r="M37" s="617"/>
      <c r="N37" s="617"/>
      <c r="O37" s="617"/>
      <c r="P37" s="617"/>
      <c r="Q37" s="617"/>
    </row>
    <row r="38" spans="1:17" s="122" customFormat="1" ht="15" customHeight="1">
      <c r="A38" s="614"/>
      <c r="B38" s="198" t="s">
        <v>260</v>
      </c>
      <c r="C38" s="618" t="s">
        <v>310</v>
      </c>
      <c r="D38" s="619"/>
      <c r="E38" s="619"/>
      <c r="F38" s="619"/>
      <c r="G38" s="619"/>
      <c r="H38" s="619"/>
      <c r="I38" s="619"/>
      <c r="J38" s="619"/>
      <c r="K38" s="619"/>
      <c r="L38" s="619"/>
      <c r="M38" s="619"/>
      <c r="N38" s="619"/>
      <c r="O38" s="619"/>
      <c r="P38" s="619"/>
      <c r="Q38" s="620"/>
    </row>
    <row r="39" spans="1:17" s="122" customFormat="1" ht="11.25" customHeight="1">
      <c r="A39" s="614"/>
      <c r="B39" s="198" t="s">
        <v>261</v>
      </c>
      <c r="C39" s="618" t="s">
        <v>311</v>
      </c>
      <c r="D39" s="619"/>
      <c r="E39" s="619"/>
      <c r="F39" s="619"/>
      <c r="G39" s="619"/>
      <c r="H39" s="619"/>
      <c r="I39" s="619"/>
      <c r="J39" s="619"/>
      <c r="K39" s="619"/>
      <c r="L39" s="619"/>
      <c r="M39" s="619"/>
      <c r="N39" s="619"/>
      <c r="O39" s="619"/>
      <c r="P39" s="619"/>
      <c r="Q39" s="620"/>
    </row>
    <row r="40" spans="1:17" s="122" customFormat="1" ht="12.75">
      <c r="A40" s="615"/>
      <c r="B40" s="198" t="s">
        <v>262</v>
      </c>
      <c r="C40" s="621" t="s">
        <v>337</v>
      </c>
      <c r="D40" s="636"/>
      <c r="E40" s="636"/>
      <c r="F40" s="636"/>
      <c r="G40" s="636"/>
      <c r="H40" s="636"/>
      <c r="I40" s="636"/>
      <c r="J40" s="636"/>
      <c r="K40" s="636"/>
      <c r="L40" s="636"/>
      <c r="M40" s="636"/>
      <c r="N40" s="636"/>
      <c r="O40" s="636"/>
      <c r="P40" s="636"/>
      <c r="Q40" s="637"/>
    </row>
    <row r="41" spans="1:17" s="122" customFormat="1" ht="11.25">
      <c r="A41" s="613" t="s">
        <v>265</v>
      </c>
      <c r="B41" s="198" t="s">
        <v>263</v>
      </c>
      <c r="C41" s="123"/>
      <c r="D41" s="123"/>
      <c r="E41" s="197">
        <f>SUM(E42:E45)</f>
        <v>2890720</v>
      </c>
      <c r="F41" s="197">
        <f>SUM(F42:F45)</f>
        <v>658144</v>
      </c>
      <c r="G41" s="197">
        <f>SUM(G42:G45)</f>
        <v>2232576</v>
      </c>
      <c r="H41" s="197">
        <f>SUM(I41,M41)</f>
        <v>100000</v>
      </c>
      <c r="I41" s="197">
        <f>J41+K41+L41</f>
        <v>100000</v>
      </c>
      <c r="J41" s="197">
        <f>SUM(F42)</f>
        <v>100000</v>
      </c>
      <c r="K41" s="197">
        <v>0</v>
      </c>
      <c r="L41" s="197">
        <v>0</v>
      </c>
      <c r="M41" s="197">
        <f>N41+O41+P41+Q41</f>
        <v>0</v>
      </c>
      <c r="N41" s="197">
        <v>0</v>
      </c>
      <c r="O41" s="197"/>
      <c r="P41" s="197">
        <v>0</v>
      </c>
      <c r="Q41" s="197">
        <v>0</v>
      </c>
    </row>
    <row r="42" spans="1:17" s="122" customFormat="1" ht="11.25">
      <c r="A42" s="614"/>
      <c r="B42" s="198" t="s">
        <v>319</v>
      </c>
      <c r="C42" s="638">
        <v>23</v>
      </c>
      <c r="D42" s="641" t="s">
        <v>274</v>
      </c>
      <c r="E42" s="197">
        <f>SUM(F42,G42)</f>
        <v>100000</v>
      </c>
      <c r="F42" s="197">
        <v>100000</v>
      </c>
      <c r="G42" s="197">
        <v>0</v>
      </c>
      <c r="H42" s="644"/>
      <c r="I42" s="644"/>
      <c r="J42" s="644"/>
      <c r="K42" s="644"/>
      <c r="L42" s="644"/>
      <c r="M42" s="644"/>
      <c r="N42" s="644"/>
      <c r="O42" s="644"/>
      <c r="P42" s="644"/>
      <c r="Q42" s="644"/>
    </row>
    <row r="43" spans="1:17" s="122" customFormat="1" ht="11.25">
      <c r="A43" s="614"/>
      <c r="B43" s="198" t="s">
        <v>22</v>
      </c>
      <c r="C43" s="639"/>
      <c r="D43" s="642"/>
      <c r="E43" s="197">
        <f>SUM(F43,G43)</f>
        <v>930000</v>
      </c>
      <c r="F43" s="197">
        <v>186000</v>
      </c>
      <c r="G43" s="197">
        <v>744000</v>
      </c>
      <c r="H43" s="645"/>
      <c r="I43" s="645"/>
      <c r="J43" s="645"/>
      <c r="K43" s="645"/>
      <c r="L43" s="645"/>
      <c r="M43" s="645"/>
      <c r="N43" s="645"/>
      <c r="O43" s="645"/>
      <c r="P43" s="645"/>
      <c r="Q43" s="645"/>
    </row>
    <row r="44" spans="1:17" s="122" customFormat="1" ht="11.25">
      <c r="A44" s="614"/>
      <c r="B44" s="198" t="s">
        <v>23</v>
      </c>
      <c r="C44" s="639"/>
      <c r="D44" s="642"/>
      <c r="E44" s="197">
        <f>SUM(F44,G44)</f>
        <v>930000</v>
      </c>
      <c r="F44" s="197">
        <v>186000</v>
      </c>
      <c r="G44" s="197">
        <v>744000</v>
      </c>
      <c r="H44" s="645"/>
      <c r="I44" s="645"/>
      <c r="J44" s="645"/>
      <c r="K44" s="645"/>
      <c r="L44" s="645"/>
      <c r="M44" s="645"/>
      <c r="N44" s="645"/>
      <c r="O44" s="645"/>
      <c r="P44" s="645"/>
      <c r="Q44" s="645"/>
    </row>
    <row r="45" spans="1:17" s="122" customFormat="1" ht="11.25">
      <c r="A45" s="614"/>
      <c r="B45" s="198" t="s">
        <v>313</v>
      </c>
      <c r="C45" s="639"/>
      <c r="D45" s="642"/>
      <c r="E45" s="197">
        <f>SUM(F45,G45)</f>
        <v>930720</v>
      </c>
      <c r="F45" s="197">
        <v>186144</v>
      </c>
      <c r="G45" s="197">
        <v>744576</v>
      </c>
      <c r="H45" s="646"/>
      <c r="I45" s="646"/>
      <c r="J45" s="646"/>
      <c r="K45" s="646"/>
      <c r="L45" s="646"/>
      <c r="M45" s="646"/>
      <c r="N45" s="646"/>
      <c r="O45" s="646"/>
      <c r="P45" s="646"/>
      <c r="Q45" s="646"/>
    </row>
    <row r="46" spans="1:17" s="122" customFormat="1" ht="11.25">
      <c r="A46" s="615"/>
      <c r="B46" s="198" t="s">
        <v>314</v>
      </c>
      <c r="C46" s="640"/>
      <c r="D46" s="643"/>
      <c r="E46" s="124"/>
      <c r="F46" s="124"/>
      <c r="G46" s="124"/>
      <c r="H46" s="158"/>
      <c r="I46" s="158"/>
      <c r="J46" s="158"/>
      <c r="K46" s="158"/>
      <c r="L46" s="158"/>
      <c r="M46" s="158"/>
      <c r="N46" s="158"/>
      <c r="O46" s="158"/>
      <c r="P46" s="158"/>
      <c r="Q46" s="158"/>
    </row>
    <row r="47" spans="1:17" s="122" customFormat="1" ht="12.75">
      <c r="A47" s="613" t="s">
        <v>268</v>
      </c>
      <c r="B47" s="198" t="s">
        <v>259</v>
      </c>
      <c r="C47" s="616" t="s">
        <v>466</v>
      </c>
      <c r="D47" s="617"/>
      <c r="E47" s="617"/>
      <c r="F47" s="617"/>
      <c r="G47" s="617"/>
      <c r="H47" s="617"/>
      <c r="I47" s="617"/>
      <c r="J47" s="617"/>
      <c r="K47" s="617"/>
      <c r="L47" s="617"/>
      <c r="M47" s="617"/>
      <c r="N47" s="617"/>
      <c r="O47" s="617"/>
      <c r="P47" s="617"/>
      <c r="Q47" s="617"/>
    </row>
    <row r="48" spans="1:17" s="122" customFormat="1" ht="11.25" customHeight="1">
      <c r="A48" s="614"/>
      <c r="B48" s="198" t="s">
        <v>260</v>
      </c>
      <c r="C48" s="618" t="s">
        <v>310</v>
      </c>
      <c r="D48" s="619"/>
      <c r="E48" s="619"/>
      <c r="F48" s="619"/>
      <c r="G48" s="619"/>
      <c r="H48" s="619"/>
      <c r="I48" s="619"/>
      <c r="J48" s="619"/>
      <c r="K48" s="619"/>
      <c r="L48" s="619"/>
      <c r="M48" s="619"/>
      <c r="N48" s="619"/>
      <c r="O48" s="619"/>
      <c r="P48" s="619"/>
      <c r="Q48" s="620"/>
    </row>
    <row r="49" spans="1:17" s="122" customFormat="1" ht="12.75">
      <c r="A49" s="614"/>
      <c r="B49" s="198" t="s">
        <v>261</v>
      </c>
      <c r="C49" s="618" t="s">
        <v>311</v>
      </c>
      <c r="D49" s="619"/>
      <c r="E49" s="619"/>
      <c r="F49" s="619"/>
      <c r="G49" s="619"/>
      <c r="H49" s="619"/>
      <c r="I49" s="619"/>
      <c r="J49" s="619"/>
      <c r="K49" s="619"/>
      <c r="L49" s="619"/>
      <c r="M49" s="619"/>
      <c r="N49" s="619"/>
      <c r="O49" s="619"/>
      <c r="P49" s="619"/>
      <c r="Q49" s="620"/>
    </row>
    <row r="50" spans="1:17" s="122" customFormat="1" ht="12.75">
      <c r="A50" s="614"/>
      <c r="B50" s="198" t="s">
        <v>262</v>
      </c>
      <c r="C50" s="621" t="s">
        <v>316</v>
      </c>
      <c r="D50" s="622"/>
      <c r="E50" s="622"/>
      <c r="F50" s="622"/>
      <c r="G50" s="622"/>
      <c r="H50" s="622"/>
      <c r="I50" s="622"/>
      <c r="J50" s="622"/>
      <c r="K50" s="622"/>
      <c r="L50" s="622"/>
      <c r="M50" s="622"/>
      <c r="N50" s="622"/>
      <c r="O50" s="622"/>
      <c r="P50" s="622"/>
      <c r="Q50" s="623"/>
    </row>
    <row r="51" spans="1:17" s="122" customFormat="1" ht="11.25">
      <c r="A51" s="614"/>
      <c r="B51" s="198" t="s">
        <v>263</v>
      </c>
      <c r="C51" s="638">
        <v>23</v>
      </c>
      <c r="D51" s="641" t="s">
        <v>274</v>
      </c>
      <c r="E51" s="197">
        <f>SUM(F51:G51)</f>
        <v>5552030</v>
      </c>
      <c r="F51" s="197">
        <f>SUM(F52:F54)+114986</f>
        <v>1749862</v>
      </c>
      <c r="G51" s="197">
        <f>SUM(G52:G54)</f>
        <v>3802168</v>
      </c>
      <c r="H51" s="200">
        <f>SUM(I51,M51)</f>
        <v>2611880</v>
      </c>
      <c r="I51" s="200">
        <f>J51+K51+L51</f>
        <v>750000</v>
      </c>
      <c r="J51" s="200">
        <v>0</v>
      </c>
      <c r="K51" s="200">
        <v>0</v>
      </c>
      <c r="L51" s="200">
        <v>750000</v>
      </c>
      <c r="M51" s="200">
        <f>N51+O51+P51+Q51</f>
        <v>1861880</v>
      </c>
      <c r="N51" s="200">
        <v>0</v>
      </c>
      <c r="O51" s="200"/>
      <c r="P51" s="200">
        <v>0</v>
      </c>
      <c r="Q51" s="200">
        <v>1861880</v>
      </c>
    </row>
    <row r="52" spans="1:17" s="125" customFormat="1" ht="21.75" customHeight="1">
      <c r="A52" s="614"/>
      <c r="B52" s="198" t="s">
        <v>319</v>
      </c>
      <c r="C52" s="639"/>
      <c r="D52" s="642"/>
      <c r="E52" s="197">
        <f>SUM(F52:G52)</f>
        <v>2611880</v>
      </c>
      <c r="F52" s="197">
        <f>SUM(I51)</f>
        <v>750000</v>
      </c>
      <c r="G52" s="201">
        <f>SUM(M51)</f>
        <v>1861880</v>
      </c>
      <c r="H52" s="202"/>
      <c r="I52" s="202"/>
      <c r="J52" s="202"/>
      <c r="K52" s="202"/>
      <c r="L52" s="202"/>
      <c r="M52" s="203"/>
      <c r="N52" s="204"/>
      <c r="O52" s="204"/>
      <c r="P52" s="204"/>
      <c r="Q52" s="204"/>
    </row>
    <row r="53" spans="1:17" s="122" customFormat="1" ht="15" customHeight="1">
      <c r="A53" s="614"/>
      <c r="B53" s="198" t="s">
        <v>22</v>
      </c>
      <c r="C53" s="639"/>
      <c r="D53" s="642"/>
      <c r="E53" s="197">
        <f>SUM(F53,G53)</f>
        <v>2825164</v>
      </c>
      <c r="F53" s="197">
        <v>884876</v>
      </c>
      <c r="G53" s="201">
        <v>1940288</v>
      </c>
      <c r="H53" s="205"/>
      <c r="I53" s="205"/>
      <c r="J53" s="205"/>
      <c r="K53" s="205"/>
      <c r="L53" s="205"/>
      <c r="M53" s="206"/>
      <c r="N53" s="207"/>
      <c r="O53" s="207"/>
      <c r="P53" s="207"/>
      <c r="Q53" s="207"/>
    </row>
    <row r="54" spans="1:17" s="122" customFormat="1" ht="13.5" customHeight="1">
      <c r="A54" s="614"/>
      <c r="B54" s="198" t="s">
        <v>23</v>
      </c>
      <c r="C54" s="639"/>
      <c r="D54" s="642"/>
      <c r="E54" s="197">
        <f>SUM(F54,G54)</f>
        <v>0</v>
      </c>
      <c r="F54" s="197">
        <v>0</v>
      </c>
      <c r="G54" s="201">
        <v>0</v>
      </c>
      <c r="H54" s="205"/>
      <c r="I54" s="205"/>
      <c r="J54" s="205"/>
      <c r="K54" s="205"/>
      <c r="L54" s="205"/>
      <c r="M54" s="206"/>
      <c r="N54" s="207"/>
      <c r="O54" s="207"/>
      <c r="P54" s="207"/>
      <c r="Q54" s="207"/>
    </row>
    <row r="55" spans="1:17" s="122" customFormat="1" ht="12.75" customHeight="1">
      <c r="A55" s="614"/>
      <c r="B55" s="198" t="s">
        <v>313</v>
      </c>
      <c r="C55" s="639"/>
      <c r="D55" s="642"/>
      <c r="E55" s="197">
        <f>SUM(F55,G55)</f>
        <v>0</v>
      </c>
      <c r="F55" s="197">
        <v>0</v>
      </c>
      <c r="G55" s="201">
        <v>0</v>
      </c>
      <c r="H55" s="205"/>
      <c r="I55" s="205"/>
      <c r="J55" s="205"/>
      <c r="K55" s="205"/>
      <c r="L55" s="205"/>
      <c r="M55" s="206"/>
      <c r="N55" s="207"/>
      <c r="O55" s="207"/>
      <c r="P55" s="207"/>
      <c r="Q55" s="207"/>
    </row>
    <row r="56" spans="1:17" s="122" customFormat="1" ht="12.75" customHeight="1">
      <c r="A56" s="615"/>
      <c r="B56" s="198" t="s">
        <v>314</v>
      </c>
      <c r="C56" s="640"/>
      <c r="D56" s="643"/>
      <c r="E56" s="197">
        <f>SUM(F56,G56)</f>
        <v>0</v>
      </c>
      <c r="F56" s="197">
        <v>0</v>
      </c>
      <c r="G56" s="201">
        <v>0</v>
      </c>
      <c r="H56" s="208"/>
      <c r="I56" s="208"/>
      <c r="J56" s="208"/>
      <c r="K56" s="208"/>
      <c r="L56" s="208"/>
      <c r="M56" s="199"/>
      <c r="N56" s="209"/>
      <c r="O56" s="209"/>
      <c r="P56" s="209"/>
      <c r="Q56" s="209"/>
    </row>
    <row r="57" spans="1:17" s="122" customFormat="1" ht="12.75" customHeight="1">
      <c r="A57" s="613" t="s">
        <v>463</v>
      </c>
      <c r="B57" s="198" t="s">
        <v>259</v>
      </c>
      <c r="C57" s="616" t="s">
        <v>466</v>
      </c>
      <c r="D57" s="633"/>
      <c r="E57" s="633"/>
      <c r="F57" s="633"/>
      <c r="G57" s="633"/>
      <c r="H57" s="633"/>
      <c r="I57" s="633"/>
      <c r="J57" s="633"/>
      <c r="K57" s="633"/>
      <c r="L57" s="633"/>
      <c r="M57" s="633"/>
      <c r="N57" s="633"/>
      <c r="O57" s="633"/>
      <c r="P57" s="633"/>
      <c r="Q57" s="633"/>
    </row>
    <row r="58" spans="1:17" s="122" customFormat="1" ht="12.75" customHeight="1">
      <c r="A58" s="614"/>
      <c r="B58" s="198" t="s">
        <v>260</v>
      </c>
      <c r="C58" s="618" t="s">
        <v>310</v>
      </c>
      <c r="D58" s="634"/>
      <c r="E58" s="634"/>
      <c r="F58" s="634"/>
      <c r="G58" s="634"/>
      <c r="H58" s="634"/>
      <c r="I58" s="634"/>
      <c r="J58" s="634"/>
      <c r="K58" s="634"/>
      <c r="L58" s="634"/>
      <c r="M58" s="634"/>
      <c r="N58" s="634"/>
      <c r="O58" s="634"/>
      <c r="P58" s="634"/>
      <c r="Q58" s="635"/>
    </row>
    <row r="59" spans="1:17" s="122" customFormat="1" ht="12.75" customHeight="1">
      <c r="A59" s="614"/>
      <c r="B59" s="198" t="s">
        <v>261</v>
      </c>
      <c r="C59" s="618" t="s">
        <v>468</v>
      </c>
      <c r="D59" s="634"/>
      <c r="E59" s="634"/>
      <c r="F59" s="634"/>
      <c r="G59" s="634"/>
      <c r="H59" s="634"/>
      <c r="I59" s="634"/>
      <c r="J59" s="634"/>
      <c r="K59" s="634"/>
      <c r="L59" s="634"/>
      <c r="M59" s="634"/>
      <c r="N59" s="634"/>
      <c r="O59" s="634"/>
      <c r="P59" s="634"/>
      <c r="Q59" s="635"/>
    </row>
    <row r="60" spans="1:17" s="122" customFormat="1" ht="12.75" customHeight="1">
      <c r="A60" s="614"/>
      <c r="B60" s="198" t="s">
        <v>262</v>
      </c>
      <c r="C60" s="621" t="s">
        <v>469</v>
      </c>
      <c r="D60" s="636"/>
      <c r="E60" s="636"/>
      <c r="F60" s="636"/>
      <c r="G60" s="636"/>
      <c r="H60" s="636"/>
      <c r="I60" s="636"/>
      <c r="J60" s="636"/>
      <c r="K60" s="636"/>
      <c r="L60" s="636"/>
      <c r="M60" s="636"/>
      <c r="N60" s="636"/>
      <c r="O60" s="636"/>
      <c r="P60" s="636"/>
      <c r="Q60" s="637"/>
    </row>
    <row r="61" spans="1:17" s="122" customFormat="1" ht="12.75" customHeight="1">
      <c r="A61" s="614"/>
      <c r="B61" s="198" t="s">
        <v>263</v>
      </c>
      <c r="C61" s="624">
        <v>23</v>
      </c>
      <c r="D61" s="627" t="s">
        <v>274</v>
      </c>
      <c r="E61" s="417">
        <f>SUM(F61:G61)</f>
        <v>4223547</v>
      </c>
      <c r="F61" s="417">
        <f>SUM(F62:F63)</f>
        <v>1761261</v>
      </c>
      <c r="G61" s="417">
        <f>SUM(G62:G64)</f>
        <v>2462286</v>
      </c>
      <c r="H61" s="418">
        <f>SUM(I61,M61)</f>
        <v>547995</v>
      </c>
      <c r="I61" s="418">
        <f>J61+K61+L61</f>
        <v>164400</v>
      </c>
      <c r="J61" s="418">
        <v>0</v>
      </c>
      <c r="K61" s="418">
        <v>0</v>
      </c>
      <c r="L61" s="197">
        <v>164400</v>
      </c>
      <c r="M61" s="418">
        <f>N61+O61+P61+Q61</f>
        <v>383595</v>
      </c>
      <c r="N61" s="418">
        <v>0</v>
      </c>
      <c r="O61" s="418"/>
      <c r="P61" s="418">
        <v>0</v>
      </c>
      <c r="Q61" s="197">
        <v>383595</v>
      </c>
    </row>
    <row r="62" spans="1:17" s="122" customFormat="1" ht="12.75" customHeight="1">
      <c r="A62" s="614"/>
      <c r="B62" s="198" t="s">
        <v>319</v>
      </c>
      <c r="C62" s="625"/>
      <c r="D62" s="628"/>
      <c r="E62" s="417">
        <f>SUM(F62:G62)</f>
        <v>547995</v>
      </c>
      <c r="F62" s="417">
        <f>SUM(L61)</f>
        <v>164400</v>
      </c>
      <c r="G62" s="419">
        <f>SUM(Q61)</f>
        <v>383595</v>
      </c>
      <c r="H62" s="420"/>
      <c r="I62" s="420"/>
      <c r="J62" s="420"/>
      <c r="K62" s="420"/>
      <c r="L62" s="420"/>
      <c r="M62" s="421"/>
      <c r="N62" s="422"/>
      <c r="O62" s="422"/>
      <c r="P62" s="422"/>
      <c r="Q62" s="422"/>
    </row>
    <row r="63" spans="1:17" s="122" customFormat="1" ht="12.75" customHeight="1">
      <c r="A63" s="614"/>
      <c r="B63" s="198" t="s">
        <v>22</v>
      </c>
      <c r="C63" s="625"/>
      <c r="D63" s="628"/>
      <c r="E63" s="417">
        <f>SUM(F63,G63)</f>
        <v>3675552</v>
      </c>
      <c r="F63" s="197">
        <v>1596861</v>
      </c>
      <c r="G63" s="197">
        <v>2078691</v>
      </c>
      <c r="H63" s="423"/>
      <c r="I63" s="423"/>
      <c r="J63" s="423"/>
      <c r="K63" s="423"/>
      <c r="L63" s="423"/>
      <c r="M63" s="424"/>
      <c r="N63" s="425"/>
      <c r="O63" s="425"/>
      <c r="P63" s="425"/>
      <c r="Q63" s="425"/>
    </row>
    <row r="64" spans="1:17" s="122" customFormat="1" ht="12.75" customHeight="1">
      <c r="A64" s="614"/>
      <c r="B64" s="198" t="s">
        <v>23</v>
      </c>
      <c r="C64" s="625"/>
      <c r="D64" s="628"/>
      <c r="E64" s="417">
        <f>SUM(F64,G64)</f>
        <v>0</v>
      </c>
      <c r="F64" s="417">
        <v>0</v>
      </c>
      <c r="G64" s="419">
        <v>0</v>
      </c>
      <c r="H64" s="423"/>
      <c r="I64" s="423"/>
      <c r="J64" s="423"/>
      <c r="K64" s="423"/>
      <c r="L64" s="423"/>
      <c r="M64" s="424"/>
      <c r="N64" s="425"/>
      <c r="O64" s="425"/>
      <c r="P64" s="425"/>
      <c r="Q64" s="425"/>
    </row>
    <row r="65" spans="1:17" s="122" customFormat="1" ht="12.75" customHeight="1">
      <c r="A65" s="614"/>
      <c r="B65" s="198" t="s">
        <v>313</v>
      </c>
      <c r="C65" s="625"/>
      <c r="D65" s="628"/>
      <c r="E65" s="417">
        <f>SUM(F65,G65)</f>
        <v>0</v>
      </c>
      <c r="F65" s="417">
        <v>0</v>
      </c>
      <c r="G65" s="419">
        <v>0</v>
      </c>
      <c r="H65" s="423"/>
      <c r="I65" s="423"/>
      <c r="J65" s="423"/>
      <c r="K65" s="423"/>
      <c r="L65" s="423"/>
      <c r="M65" s="424"/>
      <c r="N65" s="425"/>
      <c r="O65" s="425"/>
      <c r="P65" s="425"/>
      <c r="Q65" s="425"/>
    </row>
    <row r="66" spans="1:17" s="122" customFormat="1" ht="12.75" customHeight="1">
      <c r="A66" s="615"/>
      <c r="B66" s="198" t="s">
        <v>314</v>
      </c>
      <c r="C66" s="626"/>
      <c r="D66" s="629"/>
      <c r="E66" s="417">
        <f>SUM(F66,G66)</f>
        <v>0</v>
      </c>
      <c r="F66" s="417">
        <v>0</v>
      </c>
      <c r="G66" s="419">
        <v>0</v>
      </c>
      <c r="H66" s="426"/>
      <c r="I66" s="426"/>
      <c r="J66" s="426"/>
      <c r="K66" s="426"/>
      <c r="L66" s="426"/>
      <c r="M66" s="427"/>
      <c r="N66" s="428"/>
      <c r="O66" s="428"/>
      <c r="P66" s="428"/>
      <c r="Q66" s="428"/>
    </row>
    <row r="67" spans="1:17" s="122" customFormat="1" ht="12.75">
      <c r="A67" s="613" t="s">
        <v>470</v>
      </c>
      <c r="B67" s="198" t="s">
        <v>259</v>
      </c>
      <c r="C67" s="616" t="s">
        <v>466</v>
      </c>
      <c r="D67" s="633"/>
      <c r="E67" s="633"/>
      <c r="F67" s="633"/>
      <c r="G67" s="633"/>
      <c r="H67" s="633"/>
      <c r="I67" s="633"/>
      <c r="J67" s="633"/>
      <c r="K67" s="633"/>
      <c r="L67" s="633"/>
      <c r="M67" s="633"/>
      <c r="N67" s="633"/>
      <c r="O67" s="633"/>
      <c r="P67" s="633"/>
      <c r="Q67" s="633"/>
    </row>
    <row r="68" spans="1:17" s="122" customFormat="1" ht="11.25" customHeight="1">
      <c r="A68" s="614"/>
      <c r="B68" s="198" t="s">
        <v>260</v>
      </c>
      <c r="C68" s="618" t="s">
        <v>457</v>
      </c>
      <c r="D68" s="619"/>
      <c r="E68" s="619"/>
      <c r="F68" s="619"/>
      <c r="G68" s="619"/>
      <c r="H68" s="619"/>
      <c r="I68" s="619"/>
      <c r="J68" s="619"/>
      <c r="K68" s="619"/>
      <c r="L68" s="619"/>
      <c r="M68" s="619"/>
      <c r="N68" s="619"/>
      <c r="O68" s="619"/>
      <c r="P68" s="619"/>
      <c r="Q68" s="620"/>
    </row>
    <row r="69" spans="1:17" s="122" customFormat="1" ht="12.75">
      <c r="A69" s="614"/>
      <c r="B69" s="198" t="s">
        <v>261</v>
      </c>
      <c r="C69" s="618" t="s">
        <v>456</v>
      </c>
      <c r="D69" s="619"/>
      <c r="E69" s="619"/>
      <c r="F69" s="619"/>
      <c r="G69" s="619"/>
      <c r="H69" s="619"/>
      <c r="I69" s="619"/>
      <c r="J69" s="619"/>
      <c r="K69" s="619"/>
      <c r="L69" s="619"/>
      <c r="M69" s="619"/>
      <c r="N69" s="619"/>
      <c r="O69" s="619"/>
      <c r="P69" s="619"/>
      <c r="Q69" s="620"/>
    </row>
    <row r="70" spans="1:17" s="122" customFormat="1" ht="12.75">
      <c r="A70" s="614"/>
      <c r="B70" s="198" t="s">
        <v>262</v>
      </c>
      <c r="C70" s="621" t="s">
        <v>455</v>
      </c>
      <c r="D70" s="622"/>
      <c r="E70" s="622"/>
      <c r="F70" s="622"/>
      <c r="G70" s="622"/>
      <c r="H70" s="622"/>
      <c r="I70" s="622"/>
      <c r="J70" s="622"/>
      <c r="K70" s="622"/>
      <c r="L70" s="622"/>
      <c r="M70" s="622"/>
      <c r="N70" s="622"/>
      <c r="O70" s="622"/>
      <c r="P70" s="622"/>
      <c r="Q70" s="623"/>
    </row>
    <row r="71" spans="1:17" s="122" customFormat="1" ht="11.25">
      <c r="A71" s="615"/>
      <c r="B71" s="198" t="s">
        <v>263</v>
      </c>
      <c r="C71" s="453">
        <v>57</v>
      </c>
      <c r="D71" s="454"/>
      <c r="E71" s="417">
        <f>SUM(F71:G71)</f>
        <v>12470</v>
      </c>
      <c r="F71" s="417">
        <f>SUM(F72:F73)</f>
        <v>12470</v>
      </c>
      <c r="G71" s="417">
        <f>SUM(G72:G74)</f>
        <v>0</v>
      </c>
      <c r="H71" s="417">
        <f>SUM(I71,M71)</f>
        <v>300</v>
      </c>
      <c r="I71" s="417">
        <f>J71+K71+L71</f>
        <v>300</v>
      </c>
      <c r="J71" s="417">
        <v>0</v>
      </c>
      <c r="K71" s="417">
        <v>0</v>
      </c>
      <c r="L71" s="417">
        <v>300</v>
      </c>
      <c r="M71" s="417">
        <f>N71+O71+P71+Q71</f>
        <v>0</v>
      </c>
      <c r="N71" s="417">
        <v>0</v>
      </c>
      <c r="O71" s="417"/>
      <c r="P71" s="417">
        <v>0</v>
      </c>
      <c r="Q71" s="417">
        <v>0</v>
      </c>
    </row>
    <row r="72" spans="1:17" s="125" customFormat="1" ht="21.75" customHeight="1">
      <c r="A72" s="613" t="s">
        <v>470</v>
      </c>
      <c r="B72" s="198" t="s">
        <v>319</v>
      </c>
      <c r="C72" s="624">
        <v>57</v>
      </c>
      <c r="D72" s="627" t="s">
        <v>458</v>
      </c>
      <c r="E72" s="417">
        <f>SUM(F72:G72)</f>
        <v>300</v>
      </c>
      <c r="F72" s="417">
        <f>SUM(I71)</f>
        <v>300</v>
      </c>
      <c r="G72" s="419">
        <f>SUM(M71)</f>
        <v>0</v>
      </c>
      <c r="H72" s="420"/>
      <c r="I72" s="420"/>
      <c r="J72" s="420"/>
      <c r="K72" s="420"/>
      <c r="L72" s="420"/>
      <c r="M72" s="421"/>
      <c r="N72" s="422"/>
      <c r="O72" s="422"/>
      <c r="P72" s="422"/>
      <c r="Q72" s="422"/>
    </row>
    <row r="73" spans="1:17" s="122" customFormat="1" ht="15" customHeight="1">
      <c r="A73" s="614"/>
      <c r="B73" s="198" t="s">
        <v>22</v>
      </c>
      <c r="C73" s="625"/>
      <c r="D73" s="628"/>
      <c r="E73" s="417">
        <f>SUM(F73,G73)</f>
        <v>12170</v>
      </c>
      <c r="F73" s="417">
        <v>12170</v>
      </c>
      <c r="G73" s="419">
        <v>0</v>
      </c>
      <c r="H73" s="423"/>
      <c r="I73" s="423"/>
      <c r="J73" s="423"/>
      <c r="K73" s="423"/>
      <c r="L73" s="423"/>
      <c r="M73" s="424"/>
      <c r="N73" s="425"/>
      <c r="O73" s="425"/>
      <c r="P73" s="425"/>
      <c r="Q73" s="425"/>
    </row>
    <row r="74" spans="1:17" s="122" customFormat="1" ht="13.5" customHeight="1">
      <c r="A74" s="614"/>
      <c r="B74" s="198" t="s">
        <v>23</v>
      </c>
      <c r="C74" s="625"/>
      <c r="D74" s="628"/>
      <c r="E74" s="417">
        <f>SUM(F74,G74)</f>
        <v>0</v>
      </c>
      <c r="F74" s="417">
        <v>0</v>
      </c>
      <c r="G74" s="419">
        <v>0</v>
      </c>
      <c r="H74" s="423"/>
      <c r="I74" s="423"/>
      <c r="J74" s="423"/>
      <c r="K74" s="423"/>
      <c r="L74" s="423"/>
      <c r="M74" s="424"/>
      <c r="N74" s="425"/>
      <c r="O74" s="425"/>
      <c r="P74" s="425"/>
      <c r="Q74" s="425"/>
    </row>
    <row r="75" spans="1:17" s="122" customFormat="1" ht="12.75" customHeight="1">
      <c r="A75" s="614"/>
      <c r="B75" s="198" t="s">
        <v>313</v>
      </c>
      <c r="C75" s="625"/>
      <c r="D75" s="628"/>
      <c r="E75" s="417">
        <f>SUM(F75,G75)</f>
        <v>0</v>
      </c>
      <c r="F75" s="417">
        <v>0</v>
      </c>
      <c r="G75" s="419">
        <v>0</v>
      </c>
      <c r="H75" s="423"/>
      <c r="I75" s="423"/>
      <c r="J75" s="423"/>
      <c r="K75" s="423"/>
      <c r="L75" s="423"/>
      <c r="M75" s="424"/>
      <c r="N75" s="425"/>
      <c r="O75" s="425"/>
      <c r="P75" s="425"/>
      <c r="Q75" s="425"/>
    </row>
    <row r="76" spans="1:17" s="122" customFormat="1" ht="12.75" customHeight="1">
      <c r="A76" s="615"/>
      <c r="B76" s="198" t="s">
        <v>314</v>
      </c>
      <c r="C76" s="626"/>
      <c r="D76" s="629"/>
      <c r="E76" s="417">
        <f>SUM(F76,G76)</f>
        <v>0</v>
      </c>
      <c r="F76" s="417">
        <v>0</v>
      </c>
      <c r="G76" s="419">
        <v>0</v>
      </c>
      <c r="H76" s="426"/>
      <c r="I76" s="426"/>
      <c r="J76" s="426"/>
      <c r="K76" s="426"/>
      <c r="L76" s="426"/>
      <c r="M76" s="427"/>
      <c r="N76" s="428"/>
      <c r="O76" s="428"/>
      <c r="P76" s="428"/>
      <c r="Q76" s="428"/>
    </row>
    <row r="77" spans="1:17" s="122" customFormat="1" ht="12.75">
      <c r="A77" s="613" t="s">
        <v>8</v>
      </c>
      <c r="B77" s="198" t="s">
        <v>259</v>
      </c>
      <c r="C77" s="616" t="s">
        <v>484</v>
      </c>
      <c r="D77" s="617"/>
      <c r="E77" s="617"/>
      <c r="F77" s="617"/>
      <c r="G77" s="617"/>
      <c r="H77" s="617"/>
      <c r="I77" s="617"/>
      <c r="J77" s="617"/>
      <c r="K77" s="617"/>
      <c r="L77" s="617"/>
      <c r="M77" s="617"/>
      <c r="N77" s="617"/>
      <c r="O77" s="617"/>
      <c r="P77" s="617"/>
      <c r="Q77" s="617"/>
    </row>
    <row r="78" spans="1:17" s="122" customFormat="1" ht="11.25" customHeight="1">
      <c r="A78" s="614"/>
      <c r="B78" s="198" t="s">
        <v>260</v>
      </c>
      <c r="C78" s="618" t="s">
        <v>485</v>
      </c>
      <c r="D78" s="619"/>
      <c r="E78" s="619"/>
      <c r="F78" s="619"/>
      <c r="G78" s="619"/>
      <c r="H78" s="619"/>
      <c r="I78" s="619"/>
      <c r="J78" s="619"/>
      <c r="K78" s="619"/>
      <c r="L78" s="619"/>
      <c r="M78" s="619"/>
      <c r="N78" s="619"/>
      <c r="O78" s="619"/>
      <c r="P78" s="619"/>
      <c r="Q78" s="620"/>
    </row>
    <row r="79" spans="1:17" s="122" customFormat="1" ht="12.75">
      <c r="A79" s="614"/>
      <c r="B79" s="198" t="s">
        <v>261</v>
      </c>
      <c r="C79" s="618"/>
      <c r="D79" s="619"/>
      <c r="E79" s="619"/>
      <c r="F79" s="619"/>
      <c r="G79" s="619"/>
      <c r="H79" s="619"/>
      <c r="I79" s="619"/>
      <c r="J79" s="619"/>
      <c r="K79" s="619"/>
      <c r="L79" s="619"/>
      <c r="M79" s="619"/>
      <c r="N79" s="619"/>
      <c r="O79" s="619"/>
      <c r="P79" s="619"/>
      <c r="Q79" s="620"/>
    </row>
    <row r="80" spans="1:17" s="122" customFormat="1" ht="12.75">
      <c r="A80" s="614"/>
      <c r="B80" s="198" t="s">
        <v>262</v>
      </c>
      <c r="C80" s="621" t="s">
        <v>486</v>
      </c>
      <c r="D80" s="622"/>
      <c r="E80" s="622"/>
      <c r="F80" s="622"/>
      <c r="G80" s="622"/>
      <c r="H80" s="622"/>
      <c r="I80" s="622"/>
      <c r="J80" s="622"/>
      <c r="K80" s="622"/>
      <c r="L80" s="622"/>
      <c r="M80" s="622"/>
      <c r="N80" s="622"/>
      <c r="O80" s="622"/>
      <c r="P80" s="622"/>
      <c r="Q80" s="623"/>
    </row>
    <row r="81" spans="1:17" s="122" customFormat="1" ht="11.25">
      <c r="A81" s="614"/>
      <c r="B81" s="198" t="s">
        <v>263</v>
      </c>
      <c r="C81" s="466"/>
      <c r="D81" s="454"/>
      <c r="E81" s="417">
        <f>SUM(F81:G81)</f>
        <v>121515</v>
      </c>
      <c r="F81" s="417">
        <f>SUM(F82:F83)</f>
        <v>121515</v>
      </c>
      <c r="G81" s="417">
        <f>SUM(G82:G84)</f>
        <v>0</v>
      </c>
      <c r="H81" s="417">
        <f>SUM(I81,M81)</f>
        <v>121515</v>
      </c>
      <c r="I81" s="417">
        <f>J81+K81+L81</f>
        <v>121515</v>
      </c>
      <c r="J81" s="417">
        <v>0</v>
      </c>
      <c r="K81" s="417">
        <v>0</v>
      </c>
      <c r="L81" s="417">
        <v>121515</v>
      </c>
      <c r="M81" s="417">
        <f>N81+O81+P81+Q81</f>
        <v>0</v>
      </c>
      <c r="N81" s="417">
        <v>0</v>
      </c>
      <c r="O81" s="417"/>
      <c r="P81" s="417">
        <v>0</v>
      </c>
      <c r="Q81" s="417">
        <v>0</v>
      </c>
    </row>
    <row r="82" spans="1:17" s="125" customFormat="1" ht="21.75" customHeight="1">
      <c r="A82" s="614"/>
      <c r="B82" s="198" t="s">
        <v>319</v>
      </c>
      <c r="C82" s="630"/>
      <c r="D82" s="627" t="s">
        <v>483</v>
      </c>
      <c r="E82" s="417">
        <f>SUM(F82:G82)</f>
        <v>121515</v>
      </c>
      <c r="F82" s="417">
        <f>SUM(I81)</f>
        <v>121515</v>
      </c>
      <c r="G82" s="419">
        <f>SUM(M81)</f>
        <v>0</v>
      </c>
      <c r="H82" s="420"/>
      <c r="I82" s="420"/>
      <c r="J82" s="420"/>
      <c r="K82" s="420"/>
      <c r="L82" s="420"/>
      <c r="M82" s="421"/>
      <c r="N82" s="422"/>
      <c r="O82" s="422"/>
      <c r="P82" s="425"/>
      <c r="Q82" s="425"/>
    </row>
    <row r="83" spans="1:17" s="122" customFormat="1" ht="15" customHeight="1">
      <c r="A83" s="614"/>
      <c r="B83" s="198" t="s">
        <v>22</v>
      </c>
      <c r="C83" s="631"/>
      <c r="D83" s="628"/>
      <c r="E83" s="417">
        <f>SUM(F83,G83)</f>
        <v>0</v>
      </c>
      <c r="F83" s="417">
        <v>0</v>
      </c>
      <c r="G83" s="419">
        <v>0</v>
      </c>
      <c r="H83" s="423"/>
      <c r="I83" s="423"/>
      <c r="J83" s="423"/>
      <c r="K83" s="423"/>
      <c r="L83" s="423"/>
      <c r="M83" s="424"/>
      <c r="N83" s="425"/>
      <c r="O83" s="425"/>
      <c r="P83" s="425"/>
      <c r="Q83" s="425"/>
    </row>
    <row r="84" spans="1:17" s="122" customFormat="1" ht="13.5" customHeight="1">
      <c r="A84" s="614"/>
      <c r="B84" s="198" t="s">
        <v>23</v>
      </c>
      <c r="C84" s="631"/>
      <c r="D84" s="628"/>
      <c r="E84" s="417">
        <f>SUM(F84,G84)</f>
        <v>0</v>
      </c>
      <c r="F84" s="417">
        <v>0</v>
      </c>
      <c r="G84" s="419">
        <v>0</v>
      </c>
      <c r="H84" s="423"/>
      <c r="I84" s="423"/>
      <c r="J84" s="423"/>
      <c r="K84" s="423"/>
      <c r="L84" s="423"/>
      <c r="M84" s="424"/>
      <c r="N84" s="425"/>
      <c r="O84" s="425"/>
      <c r="P84" s="425"/>
      <c r="Q84" s="425"/>
    </row>
    <row r="85" spans="1:17" s="122" customFormat="1" ht="12.75" customHeight="1">
      <c r="A85" s="614"/>
      <c r="B85" s="198" t="s">
        <v>313</v>
      </c>
      <c r="C85" s="631"/>
      <c r="D85" s="628"/>
      <c r="E85" s="417">
        <f>SUM(F85,G85)</f>
        <v>0</v>
      </c>
      <c r="F85" s="417">
        <v>0</v>
      </c>
      <c r="G85" s="419">
        <v>0</v>
      </c>
      <c r="H85" s="423"/>
      <c r="I85" s="423"/>
      <c r="J85" s="423"/>
      <c r="K85" s="423"/>
      <c r="L85" s="423"/>
      <c r="M85" s="424"/>
      <c r="N85" s="425"/>
      <c r="O85" s="425"/>
      <c r="P85" s="425"/>
      <c r="Q85" s="425"/>
    </row>
    <row r="86" spans="1:17" s="122" customFormat="1" ht="12.75" customHeight="1">
      <c r="A86" s="615"/>
      <c r="B86" s="198" t="s">
        <v>314</v>
      </c>
      <c r="C86" s="632"/>
      <c r="D86" s="629"/>
      <c r="E86" s="417">
        <f>SUM(F86,G86)</f>
        <v>0</v>
      </c>
      <c r="F86" s="417">
        <v>0</v>
      </c>
      <c r="G86" s="419">
        <v>0</v>
      </c>
      <c r="H86" s="426"/>
      <c r="I86" s="426"/>
      <c r="J86" s="426"/>
      <c r="K86" s="426"/>
      <c r="L86" s="426"/>
      <c r="M86" s="427"/>
      <c r="N86" s="428"/>
      <c r="O86" s="428"/>
      <c r="P86" s="428"/>
      <c r="Q86" s="428"/>
    </row>
    <row r="87" spans="1:17" s="356" customFormat="1" ht="11.25">
      <c r="A87" s="298">
        <v>2</v>
      </c>
      <c r="B87" s="299" t="s">
        <v>266</v>
      </c>
      <c r="C87" s="659" t="s">
        <v>257</v>
      </c>
      <c r="D87" s="659"/>
      <c r="E87" s="355">
        <f aca="true" t="shared" si="2" ref="E87:Q87">SUM(E92,E102,E112,E122)</f>
        <v>864691</v>
      </c>
      <c r="F87" s="355">
        <f t="shared" si="2"/>
        <v>106892</v>
      </c>
      <c r="G87" s="355">
        <f t="shared" si="2"/>
        <v>757799</v>
      </c>
      <c r="H87" s="355">
        <f t="shared" si="2"/>
        <v>241167</v>
      </c>
      <c r="I87" s="355">
        <f t="shared" si="2"/>
        <v>11984</v>
      </c>
      <c r="J87" s="355">
        <f t="shared" si="2"/>
        <v>0</v>
      </c>
      <c r="K87" s="355">
        <f t="shared" si="2"/>
        <v>0</v>
      </c>
      <c r="L87" s="355">
        <f t="shared" si="2"/>
        <v>11984</v>
      </c>
      <c r="M87" s="355">
        <f t="shared" si="2"/>
        <v>229183</v>
      </c>
      <c r="N87" s="355">
        <f t="shared" si="2"/>
        <v>0</v>
      </c>
      <c r="O87" s="355">
        <f t="shared" si="2"/>
        <v>0</v>
      </c>
      <c r="P87" s="355">
        <f t="shared" si="2"/>
        <v>0</v>
      </c>
      <c r="Q87" s="355">
        <f t="shared" si="2"/>
        <v>229183</v>
      </c>
    </row>
    <row r="88" spans="1:17" s="356" customFormat="1" ht="12.75">
      <c r="A88" s="613" t="s">
        <v>9</v>
      </c>
      <c r="B88" s="198" t="s">
        <v>259</v>
      </c>
      <c r="C88" s="616" t="s">
        <v>484</v>
      </c>
      <c r="D88" s="617"/>
      <c r="E88" s="617"/>
      <c r="F88" s="617"/>
      <c r="G88" s="617"/>
      <c r="H88" s="617"/>
      <c r="I88" s="617"/>
      <c r="J88" s="617"/>
      <c r="K88" s="617"/>
      <c r="L88" s="617"/>
      <c r="M88" s="617"/>
      <c r="N88" s="617"/>
      <c r="O88" s="617"/>
      <c r="P88" s="617"/>
      <c r="Q88" s="617"/>
    </row>
    <row r="89" spans="1:17" s="356" customFormat="1" ht="12.75">
      <c r="A89" s="614"/>
      <c r="B89" s="198" t="s">
        <v>260</v>
      </c>
      <c r="C89" s="618" t="s">
        <v>485</v>
      </c>
      <c r="D89" s="619"/>
      <c r="E89" s="619"/>
      <c r="F89" s="619"/>
      <c r="G89" s="619"/>
      <c r="H89" s="619"/>
      <c r="I89" s="619"/>
      <c r="J89" s="619"/>
      <c r="K89" s="619"/>
      <c r="L89" s="619"/>
      <c r="M89" s="619"/>
      <c r="N89" s="619"/>
      <c r="O89" s="619"/>
      <c r="P89" s="619"/>
      <c r="Q89" s="620"/>
    </row>
    <row r="90" spans="1:17" s="356" customFormat="1" ht="12.75">
      <c r="A90" s="614"/>
      <c r="B90" s="198" t="s">
        <v>261</v>
      </c>
      <c r="C90" s="618"/>
      <c r="D90" s="619"/>
      <c r="E90" s="619"/>
      <c r="F90" s="619"/>
      <c r="G90" s="619"/>
      <c r="H90" s="619"/>
      <c r="I90" s="619"/>
      <c r="J90" s="619"/>
      <c r="K90" s="619"/>
      <c r="L90" s="619"/>
      <c r="M90" s="619"/>
      <c r="N90" s="619"/>
      <c r="O90" s="619"/>
      <c r="P90" s="619"/>
      <c r="Q90" s="620"/>
    </row>
    <row r="91" spans="1:17" s="356" customFormat="1" ht="12.75">
      <c r="A91" s="614"/>
      <c r="B91" s="198" t="s">
        <v>262</v>
      </c>
      <c r="C91" s="621" t="s">
        <v>486</v>
      </c>
      <c r="D91" s="622"/>
      <c r="E91" s="622"/>
      <c r="F91" s="622"/>
      <c r="G91" s="622"/>
      <c r="H91" s="622"/>
      <c r="I91" s="622"/>
      <c r="J91" s="622"/>
      <c r="K91" s="622"/>
      <c r="L91" s="622"/>
      <c r="M91" s="622"/>
      <c r="N91" s="622"/>
      <c r="O91" s="622"/>
      <c r="P91" s="622"/>
      <c r="Q91" s="623"/>
    </row>
    <row r="92" spans="1:17" s="356" customFormat="1" ht="11.25">
      <c r="A92" s="614"/>
      <c r="B92" s="198" t="s">
        <v>263</v>
      </c>
      <c r="C92" s="466"/>
      <c r="D92" s="454"/>
      <c r="E92" s="417">
        <f>SUM(E93:E96)</f>
        <v>97010</v>
      </c>
      <c r="F92" s="417">
        <f>SUM(F93:F96)</f>
        <v>97010</v>
      </c>
      <c r="G92" s="417">
        <f>SUM(G93:G95)</f>
        <v>0</v>
      </c>
      <c r="H92" s="417">
        <f>SUM(I92,M92)</f>
        <v>2102</v>
      </c>
      <c r="I92" s="417">
        <f>J92+K92+L92</f>
        <v>2102</v>
      </c>
      <c r="J92" s="417">
        <v>0</v>
      </c>
      <c r="K92" s="417">
        <v>0</v>
      </c>
      <c r="L92" s="417">
        <v>2102</v>
      </c>
      <c r="M92" s="417">
        <f>N92+O92+P92+Q92</f>
        <v>0</v>
      </c>
      <c r="N92" s="417">
        <v>0</v>
      </c>
      <c r="O92" s="417"/>
      <c r="P92" s="417">
        <v>0</v>
      </c>
      <c r="Q92" s="417">
        <v>0</v>
      </c>
    </row>
    <row r="93" spans="1:17" s="356" customFormat="1" ht="11.25">
      <c r="A93" s="614"/>
      <c r="B93" s="198" t="s">
        <v>319</v>
      </c>
      <c r="C93" s="630"/>
      <c r="D93" s="627" t="s">
        <v>483</v>
      </c>
      <c r="E93" s="417">
        <f>SUM(F93:G93)</f>
        <v>2102</v>
      </c>
      <c r="F93" s="417">
        <f>SUM(I92)</f>
        <v>2102</v>
      </c>
      <c r="G93" s="419">
        <f>SUM(M92)</f>
        <v>0</v>
      </c>
      <c r="H93" s="420"/>
      <c r="I93" s="420"/>
      <c r="J93" s="420"/>
      <c r="K93" s="420"/>
      <c r="L93" s="420"/>
      <c r="M93" s="421"/>
      <c r="N93" s="422"/>
      <c r="O93" s="422"/>
      <c r="P93" s="425"/>
      <c r="Q93" s="425"/>
    </row>
    <row r="94" spans="1:17" s="356" customFormat="1" ht="11.25">
      <c r="A94" s="614"/>
      <c r="B94" s="198" t="s">
        <v>22</v>
      </c>
      <c r="C94" s="631"/>
      <c r="D94" s="628"/>
      <c r="E94" s="417">
        <f>SUM(F94,G94)</f>
        <v>38419</v>
      </c>
      <c r="F94" s="417">
        <v>38419</v>
      </c>
      <c r="G94" s="419">
        <v>0</v>
      </c>
      <c r="H94" s="423"/>
      <c r="I94" s="423"/>
      <c r="J94" s="423"/>
      <c r="K94" s="423"/>
      <c r="L94" s="423"/>
      <c r="M94" s="424"/>
      <c r="N94" s="425"/>
      <c r="O94" s="425"/>
      <c r="P94" s="425"/>
      <c r="Q94" s="425"/>
    </row>
    <row r="95" spans="1:17" s="356" customFormat="1" ht="11.25">
      <c r="A95" s="614"/>
      <c r="B95" s="198" t="s">
        <v>23</v>
      </c>
      <c r="C95" s="631"/>
      <c r="D95" s="628"/>
      <c r="E95" s="417">
        <f>SUM(F95,G95)</f>
        <v>41423</v>
      </c>
      <c r="F95" s="417">
        <v>41423</v>
      </c>
      <c r="G95" s="419">
        <v>0</v>
      </c>
      <c r="H95" s="423"/>
      <c r="I95" s="423"/>
      <c r="J95" s="423"/>
      <c r="K95" s="423"/>
      <c r="L95" s="423"/>
      <c r="M95" s="424"/>
      <c r="N95" s="425"/>
      <c r="O95" s="425"/>
      <c r="P95" s="425"/>
      <c r="Q95" s="425"/>
    </row>
    <row r="96" spans="1:17" s="356" customFormat="1" ht="11.25">
      <c r="A96" s="614"/>
      <c r="B96" s="198" t="s">
        <v>313</v>
      </c>
      <c r="C96" s="631"/>
      <c r="D96" s="628"/>
      <c r="E96" s="417">
        <f>SUM(F96,G96)</f>
        <v>15066</v>
      </c>
      <c r="F96" s="417">
        <v>15066</v>
      </c>
      <c r="G96" s="419">
        <v>0</v>
      </c>
      <c r="H96" s="423"/>
      <c r="I96" s="423"/>
      <c r="J96" s="423"/>
      <c r="K96" s="423"/>
      <c r="L96" s="423"/>
      <c r="M96" s="424"/>
      <c r="N96" s="425"/>
      <c r="O96" s="425"/>
      <c r="P96" s="425"/>
      <c r="Q96" s="425"/>
    </row>
    <row r="97" spans="1:17" s="356" customFormat="1" ht="11.25">
      <c r="A97" s="615"/>
      <c r="B97" s="198" t="s">
        <v>314</v>
      </c>
      <c r="C97" s="632"/>
      <c r="D97" s="629"/>
      <c r="E97" s="417">
        <f>SUM(F97,G97)</f>
        <v>0</v>
      </c>
      <c r="F97" s="417">
        <v>0</v>
      </c>
      <c r="G97" s="419">
        <v>0</v>
      </c>
      <c r="H97" s="426"/>
      <c r="I97" s="426"/>
      <c r="J97" s="426"/>
      <c r="K97" s="426"/>
      <c r="L97" s="426"/>
      <c r="M97" s="427"/>
      <c r="N97" s="428"/>
      <c r="O97" s="428"/>
      <c r="P97" s="428"/>
      <c r="Q97" s="428"/>
    </row>
    <row r="98" spans="1:17" s="356" customFormat="1" ht="12.75">
      <c r="A98" s="613" t="s">
        <v>504</v>
      </c>
      <c r="B98" s="198" t="s">
        <v>259</v>
      </c>
      <c r="C98" s="616" t="s">
        <v>505</v>
      </c>
      <c r="D98" s="617"/>
      <c r="E98" s="617"/>
      <c r="F98" s="617"/>
      <c r="G98" s="617"/>
      <c r="H98" s="617"/>
      <c r="I98" s="617"/>
      <c r="J98" s="617"/>
      <c r="K98" s="617"/>
      <c r="L98" s="617"/>
      <c r="M98" s="617"/>
      <c r="N98" s="617"/>
      <c r="O98" s="617"/>
      <c r="P98" s="617"/>
      <c r="Q98" s="617"/>
    </row>
    <row r="99" spans="1:17" s="356" customFormat="1" ht="12.75">
      <c r="A99" s="614"/>
      <c r="B99" s="198" t="s">
        <v>260</v>
      </c>
      <c r="C99" s="618" t="s">
        <v>506</v>
      </c>
      <c r="D99" s="619"/>
      <c r="E99" s="619"/>
      <c r="F99" s="619"/>
      <c r="G99" s="619"/>
      <c r="H99" s="619"/>
      <c r="I99" s="619"/>
      <c r="J99" s="619"/>
      <c r="K99" s="619"/>
      <c r="L99" s="619"/>
      <c r="M99" s="619"/>
      <c r="N99" s="619"/>
      <c r="O99" s="619"/>
      <c r="P99" s="619"/>
      <c r="Q99" s="620"/>
    </row>
    <row r="100" spans="1:17" s="356" customFormat="1" ht="12.75">
      <c r="A100" s="614"/>
      <c r="B100" s="198" t="s">
        <v>261</v>
      </c>
      <c r="C100" s="618" t="s">
        <v>507</v>
      </c>
      <c r="D100" s="619"/>
      <c r="E100" s="619"/>
      <c r="F100" s="619"/>
      <c r="G100" s="619"/>
      <c r="H100" s="619"/>
      <c r="I100" s="619"/>
      <c r="J100" s="619"/>
      <c r="K100" s="619"/>
      <c r="L100" s="619"/>
      <c r="M100" s="619"/>
      <c r="N100" s="619"/>
      <c r="O100" s="619"/>
      <c r="P100" s="619"/>
      <c r="Q100" s="620"/>
    </row>
    <row r="101" spans="1:17" s="356" customFormat="1" ht="12.75">
      <c r="A101" s="614"/>
      <c r="B101" s="198" t="s">
        <v>262</v>
      </c>
      <c r="C101" s="621" t="s">
        <v>498</v>
      </c>
      <c r="D101" s="622"/>
      <c r="E101" s="622"/>
      <c r="F101" s="622"/>
      <c r="G101" s="622"/>
      <c r="H101" s="622"/>
      <c r="I101" s="622"/>
      <c r="J101" s="622"/>
      <c r="K101" s="622"/>
      <c r="L101" s="622"/>
      <c r="M101" s="622"/>
      <c r="N101" s="622"/>
      <c r="O101" s="622"/>
      <c r="P101" s="622"/>
      <c r="Q101" s="623"/>
    </row>
    <row r="102" spans="1:17" s="356" customFormat="1" ht="11.25">
      <c r="A102" s="615"/>
      <c r="B102" s="198" t="s">
        <v>263</v>
      </c>
      <c r="C102" s="466"/>
      <c r="D102" s="454"/>
      <c r="E102" s="417">
        <f>SUM(E103:E106)</f>
        <v>154785</v>
      </c>
      <c r="F102" s="417">
        <f>SUM(F103:F106)</f>
        <v>0</v>
      </c>
      <c r="G102" s="417">
        <f>SUM(G103:G105)</f>
        <v>154785</v>
      </c>
      <c r="H102" s="417">
        <f>SUM(I102,M102)</f>
        <v>78924</v>
      </c>
      <c r="I102" s="417">
        <f>J102+K102+L102</f>
        <v>0</v>
      </c>
      <c r="J102" s="417">
        <v>0</v>
      </c>
      <c r="K102" s="417">
        <v>0</v>
      </c>
      <c r="L102" s="417">
        <v>0</v>
      </c>
      <c r="M102" s="417">
        <f>N102+O102+P102+Q102</f>
        <v>78924</v>
      </c>
      <c r="N102" s="417">
        <v>0</v>
      </c>
      <c r="O102" s="417"/>
      <c r="P102" s="417">
        <v>0</v>
      </c>
      <c r="Q102" s="417">
        <v>78924</v>
      </c>
    </row>
    <row r="103" spans="1:17" s="356" customFormat="1" ht="11.25">
      <c r="A103" s="613" t="s">
        <v>504</v>
      </c>
      <c r="B103" s="198" t="s">
        <v>319</v>
      </c>
      <c r="C103" s="624">
        <v>73</v>
      </c>
      <c r="D103" s="627" t="s">
        <v>508</v>
      </c>
      <c r="E103" s="417">
        <f>SUM(F103:G103)</f>
        <v>78924</v>
      </c>
      <c r="F103" s="417">
        <f>SUM(I102)</f>
        <v>0</v>
      </c>
      <c r="G103" s="419">
        <f>SUM(M102)</f>
        <v>78924</v>
      </c>
      <c r="H103" s="420"/>
      <c r="I103" s="420"/>
      <c r="J103" s="420"/>
      <c r="K103" s="420"/>
      <c r="L103" s="420"/>
      <c r="M103" s="421"/>
      <c r="N103" s="422"/>
      <c r="O103" s="422"/>
      <c r="P103" s="422"/>
      <c r="Q103" s="422"/>
    </row>
    <row r="104" spans="1:17" s="356" customFormat="1" ht="11.25">
      <c r="A104" s="614"/>
      <c r="B104" s="198" t="s">
        <v>22</v>
      </c>
      <c r="C104" s="625"/>
      <c r="D104" s="628"/>
      <c r="E104" s="417">
        <f>SUM(F104,G104)</f>
        <v>75861</v>
      </c>
      <c r="F104" s="417">
        <v>0</v>
      </c>
      <c r="G104" s="419">
        <v>75861</v>
      </c>
      <c r="H104" s="423"/>
      <c r="I104" s="423"/>
      <c r="J104" s="423"/>
      <c r="K104" s="423"/>
      <c r="L104" s="423"/>
      <c r="M104" s="424"/>
      <c r="N104" s="425"/>
      <c r="O104" s="425"/>
      <c r="P104" s="425"/>
      <c r="Q104" s="425"/>
    </row>
    <row r="105" spans="1:17" s="356" customFormat="1" ht="11.25">
      <c r="A105" s="614"/>
      <c r="B105" s="198" t="s">
        <v>23</v>
      </c>
      <c r="C105" s="625"/>
      <c r="D105" s="628"/>
      <c r="E105" s="417">
        <f>SUM(F105,G105)</f>
        <v>0</v>
      </c>
      <c r="F105" s="417">
        <v>0</v>
      </c>
      <c r="G105" s="419">
        <v>0</v>
      </c>
      <c r="H105" s="423"/>
      <c r="I105" s="423"/>
      <c r="J105" s="423"/>
      <c r="K105" s="423"/>
      <c r="L105" s="423"/>
      <c r="M105" s="424"/>
      <c r="N105" s="425"/>
      <c r="O105" s="425"/>
      <c r="P105" s="425"/>
      <c r="Q105" s="425"/>
    </row>
    <row r="106" spans="1:17" s="356" customFormat="1" ht="11.25">
      <c r="A106" s="614"/>
      <c r="B106" s="198" t="s">
        <v>313</v>
      </c>
      <c r="C106" s="625"/>
      <c r="D106" s="628"/>
      <c r="E106" s="417">
        <f>SUM(F106,G106)</f>
        <v>0</v>
      </c>
      <c r="F106" s="417">
        <v>0</v>
      </c>
      <c r="G106" s="419">
        <v>0</v>
      </c>
      <c r="H106" s="423"/>
      <c r="I106" s="423"/>
      <c r="J106" s="423"/>
      <c r="K106" s="423"/>
      <c r="L106" s="423"/>
      <c r="M106" s="424"/>
      <c r="N106" s="425"/>
      <c r="O106" s="425"/>
      <c r="P106" s="425"/>
      <c r="Q106" s="425"/>
    </row>
    <row r="107" spans="1:17" s="356" customFormat="1" ht="11.25">
      <c r="A107" s="615"/>
      <c r="B107" s="198" t="s">
        <v>314</v>
      </c>
      <c r="C107" s="626"/>
      <c r="D107" s="629"/>
      <c r="E107" s="417">
        <f>SUM(F107,G107)</f>
        <v>0</v>
      </c>
      <c r="F107" s="417">
        <v>0</v>
      </c>
      <c r="G107" s="419">
        <v>0</v>
      </c>
      <c r="H107" s="426"/>
      <c r="I107" s="426"/>
      <c r="J107" s="426"/>
      <c r="K107" s="426"/>
      <c r="L107" s="426"/>
      <c r="M107" s="427"/>
      <c r="N107" s="428"/>
      <c r="O107" s="428"/>
      <c r="P107" s="428"/>
      <c r="Q107" s="428"/>
    </row>
    <row r="108" spans="1:17" s="356" customFormat="1" ht="12.75">
      <c r="A108" s="613" t="s">
        <v>509</v>
      </c>
      <c r="B108" s="198" t="s">
        <v>259</v>
      </c>
      <c r="C108" s="616" t="s">
        <v>505</v>
      </c>
      <c r="D108" s="617"/>
      <c r="E108" s="617"/>
      <c r="F108" s="617"/>
      <c r="G108" s="617"/>
      <c r="H108" s="617"/>
      <c r="I108" s="617"/>
      <c r="J108" s="617"/>
      <c r="K108" s="617"/>
      <c r="L108" s="617"/>
      <c r="M108" s="617"/>
      <c r="N108" s="617"/>
      <c r="O108" s="617"/>
      <c r="P108" s="617"/>
      <c r="Q108" s="617"/>
    </row>
    <row r="109" spans="1:17" s="356" customFormat="1" ht="12.75">
      <c r="A109" s="614"/>
      <c r="B109" s="198" t="s">
        <v>260</v>
      </c>
      <c r="C109" s="618" t="s">
        <v>510</v>
      </c>
      <c r="D109" s="619"/>
      <c r="E109" s="619"/>
      <c r="F109" s="619"/>
      <c r="G109" s="619"/>
      <c r="H109" s="619"/>
      <c r="I109" s="619"/>
      <c r="J109" s="619"/>
      <c r="K109" s="619"/>
      <c r="L109" s="619"/>
      <c r="M109" s="619"/>
      <c r="N109" s="619"/>
      <c r="O109" s="619"/>
      <c r="P109" s="619"/>
      <c r="Q109" s="620"/>
    </row>
    <row r="110" spans="1:17" s="356" customFormat="1" ht="12.75">
      <c r="A110" s="614"/>
      <c r="B110" s="198" t="s">
        <v>261</v>
      </c>
      <c r="C110" s="618" t="s">
        <v>511</v>
      </c>
      <c r="D110" s="619"/>
      <c r="E110" s="619"/>
      <c r="F110" s="619"/>
      <c r="G110" s="619"/>
      <c r="H110" s="619"/>
      <c r="I110" s="619"/>
      <c r="J110" s="619"/>
      <c r="K110" s="619"/>
      <c r="L110" s="619"/>
      <c r="M110" s="619"/>
      <c r="N110" s="619"/>
      <c r="O110" s="619"/>
      <c r="P110" s="619"/>
      <c r="Q110" s="620"/>
    </row>
    <row r="111" spans="1:17" s="356" customFormat="1" ht="12.75">
      <c r="A111" s="614"/>
      <c r="B111" s="198" t="s">
        <v>262</v>
      </c>
      <c r="C111" s="621" t="s">
        <v>512</v>
      </c>
      <c r="D111" s="622"/>
      <c r="E111" s="622"/>
      <c r="F111" s="622"/>
      <c r="G111" s="622"/>
      <c r="H111" s="622"/>
      <c r="I111" s="622"/>
      <c r="J111" s="622"/>
      <c r="K111" s="622"/>
      <c r="L111" s="622"/>
      <c r="M111" s="622"/>
      <c r="N111" s="622"/>
      <c r="O111" s="622"/>
      <c r="P111" s="622"/>
      <c r="Q111" s="623"/>
    </row>
    <row r="112" spans="1:17" s="356" customFormat="1" ht="11.25">
      <c r="A112" s="614"/>
      <c r="B112" s="198" t="s">
        <v>263</v>
      </c>
      <c r="C112" s="466"/>
      <c r="D112" s="454"/>
      <c r="E112" s="417">
        <f>SUM(E113:E117)</f>
        <v>493914</v>
      </c>
      <c r="F112" s="417">
        <f>SUM(F113:F116)</f>
        <v>0</v>
      </c>
      <c r="G112" s="417">
        <f>SUM(G113:G117)</f>
        <v>493914</v>
      </c>
      <c r="H112" s="417">
        <f>SUM(I112,M112)</f>
        <v>41159</v>
      </c>
      <c r="I112" s="417">
        <f>J112+K112+L112</f>
        <v>0</v>
      </c>
      <c r="J112" s="417">
        <v>0</v>
      </c>
      <c r="K112" s="417">
        <v>0</v>
      </c>
      <c r="L112" s="417">
        <v>0</v>
      </c>
      <c r="M112" s="417">
        <f>N112+O112+P112+Q112</f>
        <v>41159</v>
      </c>
      <c r="N112" s="417">
        <v>0</v>
      </c>
      <c r="O112" s="417"/>
      <c r="P112" s="417">
        <v>0</v>
      </c>
      <c r="Q112" s="417">
        <v>41159</v>
      </c>
    </row>
    <row r="113" spans="1:17" s="356" customFormat="1" ht="11.25">
      <c r="A113" s="614"/>
      <c r="B113" s="198" t="s">
        <v>319</v>
      </c>
      <c r="C113" s="624">
        <v>65</v>
      </c>
      <c r="D113" s="627" t="s">
        <v>508</v>
      </c>
      <c r="E113" s="417">
        <f>SUM(F113:G113)</f>
        <v>41159</v>
      </c>
      <c r="F113" s="417">
        <f>SUM(I112)</f>
        <v>0</v>
      </c>
      <c r="G113" s="419">
        <f>SUM(M112)</f>
        <v>41159</v>
      </c>
      <c r="H113" s="420"/>
      <c r="I113" s="420"/>
      <c r="J113" s="420"/>
      <c r="K113" s="420"/>
      <c r="L113" s="420"/>
      <c r="M113" s="421"/>
      <c r="N113" s="422"/>
      <c r="O113" s="422"/>
      <c r="P113" s="425"/>
      <c r="Q113" s="425"/>
    </row>
    <row r="114" spans="1:17" s="356" customFormat="1" ht="11.25">
      <c r="A114" s="614"/>
      <c r="B114" s="198" t="s">
        <v>22</v>
      </c>
      <c r="C114" s="625"/>
      <c r="D114" s="628"/>
      <c r="E114" s="417">
        <f>SUM(F114,G114)</f>
        <v>151164</v>
      </c>
      <c r="F114" s="417">
        <v>0</v>
      </c>
      <c r="G114" s="419">
        <v>151164</v>
      </c>
      <c r="H114" s="423"/>
      <c r="I114" s="423"/>
      <c r="J114" s="423"/>
      <c r="K114" s="423"/>
      <c r="L114" s="423"/>
      <c r="M114" s="424"/>
      <c r="N114" s="425"/>
      <c r="O114" s="425"/>
      <c r="P114" s="425"/>
      <c r="Q114" s="425"/>
    </row>
    <row r="115" spans="1:17" s="356" customFormat="1" ht="11.25">
      <c r="A115" s="614"/>
      <c r="B115" s="198" t="s">
        <v>23</v>
      </c>
      <c r="C115" s="625"/>
      <c r="D115" s="628"/>
      <c r="E115" s="417">
        <f>SUM(F115,G115)</f>
        <v>105665</v>
      </c>
      <c r="F115" s="417">
        <v>0</v>
      </c>
      <c r="G115" s="419">
        <v>105665</v>
      </c>
      <c r="H115" s="423"/>
      <c r="I115" s="423"/>
      <c r="J115" s="423"/>
      <c r="K115" s="423"/>
      <c r="L115" s="423"/>
      <c r="M115" s="424"/>
      <c r="N115" s="425"/>
      <c r="O115" s="425"/>
      <c r="P115" s="425"/>
      <c r="Q115" s="425"/>
    </row>
    <row r="116" spans="1:17" s="356" customFormat="1" ht="11.25">
      <c r="A116" s="614"/>
      <c r="B116" s="198" t="s">
        <v>313</v>
      </c>
      <c r="C116" s="625"/>
      <c r="D116" s="628"/>
      <c r="E116" s="417">
        <f>SUM(F116,G116)</f>
        <v>110171</v>
      </c>
      <c r="F116" s="417">
        <v>0</v>
      </c>
      <c r="G116" s="419">
        <v>110171</v>
      </c>
      <c r="H116" s="423"/>
      <c r="I116" s="423"/>
      <c r="J116" s="423"/>
      <c r="K116" s="423"/>
      <c r="L116" s="423"/>
      <c r="M116" s="424"/>
      <c r="N116" s="425"/>
      <c r="O116" s="425"/>
      <c r="P116" s="425"/>
      <c r="Q116" s="425"/>
    </row>
    <row r="117" spans="1:17" s="356" customFormat="1" ht="11.25">
      <c r="A117" s="615"/>
      <c r="B117" s="198" t="s">
        <v>314</v>
      </c>
      <c r="C117" s="626"/>
      <c r="D117" s="629"/>
      <c r="E117" s="417">
        <f>SUM(F117,G117)</f>
        <v>85755</v>
      </c>
      <c r="F117" s="417">
        <v>0</v>
      </c>
      <c r="G117" s="419">
        <v>85755</v>
      </c>
      <c r="H117" s="426"/>
      <c r="I117" s="426"/>
      <c r="J117" s="426"/>
      <c r="K117" s="426"/>
      <c r="L117" s="426"/>
      <c r="M117" s="427"/>
      <c r="N117" s="428"/>
      <c r="O117" s="428"/>
      <c r="P117" s="428"/>
      <c r="Q117" s="428"/>
    </row>
    <row r="118" spans="1:17" s="356" customFormat="1" ht="12.75">
      <c r="A118" s="613" t="s">
        <v>513</v>
      </c>
      <c r="B118" s="198" t="s">
        <v>259</v>
      </c>
      <c r="C118" s="616" t="s">
        <v>505</v>
      </c>
      <c r="D118" s="617"/>
      <c r="E118" s="617"/>
      <c r="F118" s="617"/>
      <c r="G118" s="617"/>
      <c r="H118" s="617"/>
      <c r="I118" s="617"/>
      <c r="J118" s="617"/>
      <c r="K118" s="617"/>
      <c r="L118" s="617"/>
      <c r="M118" s="617"/>
      <c r="N118" s="617"/>
      <c r="O118" s="617"/>
      <c r="P118" s="617"/>
      <c r="Q118" s="617"/>
    </row>
    <row r="119" spans="1:17" s="356" customFormat="1" ht="12.75">
      <c r="A119" s="614"/>
      <c r="B119" s="198" t="s">
        <v>260</v>
      </c>
      <c r="C119" s="618" t="s">
        <v>514</v>
      </c>
      <c r="D119" s="619"/>
      <c r="E119" s="619"/>
      <c r="F119" s="619"/>
      <c r="G119" s="619"/>
      <c r="H119" s="619"/>
      <c r="I119" s="619"/>
      <c r="J119" s="619"/>
      <c r="K119" s="619"/>
      <c r="L119" s="619"/>
      <c r="M119" s="619"/>
      <c r="N119" s="619"/>
      <c r="O119" s="619"/>
      <c r="P119" s="619"/>
      <c r="Q119" s="620"/>
    </row>
    <row r="120" spans="1:17" s="356" customFormat="1" ht="12.75">
      <c r="A120" s="614"/>
      <c r="B120" s="198" t="s">
        <v>261</v>
      </c>
      <c r="C120" s="618" t="s">
        <v>515</v>
      </c>
      <c r="D120" s="619"/>
      <c r="E120" s="619"/>
      <c r="F120" s="619"/>
      <c r="G120" s="619"/>
      <c r="H120" s="619"/>
      <c r="I120" s="619"/>
      <c r="J120" s="619"/>
      <c r="K120" s="619"/>
      <c r="L120" s="619"/>
      <c r="M120" s="619"/>
      <c r="N120" s="619"/>
      <c r="O120" s="619"/>
      <c r="P120" s="619"/>
      <c r="Q120" s="620"/>
    </row>
    <row r="121" spans="1:17" s="356" customFormat="1" ht="12.75">
      <c r="A121" s="614"/>
      <c r="B121" s="198" t="s">
        <v>262</v>
      </c>
      <c r="C121" s="621" t="s">
        <v>516</v>
      </c>
      <c r="D121" s="622"/>
      <c r="E121" s="622"/>
      <c r="F121" s="622"/>
      <c r="G121" s="622"/>
      <c r="H121" s="622"/>
      <c r="I121" s="622"/>
      <c r="J121" s="622"/>
      <c r="K121" s="622"/>
      <c r="L121" s="622"/>
      <c r="M121" s="622"/>
      <c r="N121" s="622"/>
      <c r="O121" s="622"/>
      <c r="P121" s="622"/>
      <c r="Q121" s="623"/>
    </row>
    <row r="122" spans="1:17" s="356" customFormat="1" ht="11.25">
      <c r="A122" s="614"/>
      <c r="B122" s="198" t="s">
        <v>263</v>
      </c>
      <c r="C122" s="466"/>
      <c r="D122" s="454"/>
      <c r="E122" s="417">
        <f>SUM(E123:E126)</f>
        <v>118982</v>
      </c>
      <c r="F122" s="417">
        <f>SUM(F123:F126)</f>
        <v>9882</v>
      </c>
      <c r="G122" s="417">
        <f>SUM(G123:G125)</f>
        <v>109100</v>
      </c>
      <c r="H122" s="417">
        <f>SUM(I122,M122)</f>
        <v>118982</v>
      </c>
      <c r="I122" s="417">
        <f>J122+K122+L122</f>
        <v>9882</v>
      </c>
      <c r="J122" s="417">
        <v>0</v>
      </c>
      <c r="K122" s="417">
        <v>0</v>
      </c>
      <c r="L122" s="417">
        <v>9882</v>
      </c>
      <c r="M122" s="417">
        <f>N122+O122+P122+Q122</f>
        <v>109100</v>
      </c>
      <c r="N122" s="417">
        <v>0</v>
      </c>
      <c r="O122" s="417"/>
      <c r="P122" s="417">
        <v>0</v>
      </c>
      <c r="Q122" s="417">
        <v>109100</v>
      </c>
    </row>
    <row r="123" spans="1:17" s="356" customFormat="1" ht="11.25">
      <c r="A123" s="614"/>
      <c r="B123" s="198" t="s">
        <v>319</v>
      </c>
      <c r="C123" s="624">
        <v>71</v>
      </c>
      <c r="D123" s="627" t="s">
        <v>508</v>
      </c>
      <c r="E123" s="417">
        <f>SUM(F123:G123)</f>
        <v>118982</v>
      </c>
      <c r="F123" s="417">
        <f>SUM(I122)</f>
        <v>9882</v>
      </c>
      <c r="G123" s="419">
        <f>SUM(M122)</f>
        <v>109100</v>
      </c>
      <c r="H123" s="420"/>
      <c r="I123" s="420"/>
      <c r="J123" s="420"/>
      <c r="K123" s="420"/>
      <c r="L123" s="420"/>
      <c r="M123" s="421"/>
      <c r="N123" s="422"/>
      <c r="O123" s="422"/>
      <c r="P123" s="425"/>
      <c r="Q123" s="425"/>
    </row>
    <row r="124" spans="1:17" s="356" customFormat="1" ht="11.25">
      <c r="A124" s="614"/>
      <c r="B124" s="198" t="s">
        <v>22</v>
      </c>
      <c r="C124" s="625"/>
      <c r="D124" s="628"/>
      <c r="E124" s="417">
        <f>SUM(F124,G124)</f>
        <v>0</v>
      </c>
      <c r="F124" s="417">
        <v>0</v>
      </c>
      <c r="G124" s="419">
        <v>0</v>
      </c>
      <c r="H124" s="423"/>
      <c r="I124" s="423"/>
      <c r="J124" s="423"/>
      <c r="K124" s="423"/>
      <c r="L124" s="423"/>
      <c r="M124" s="424"/>
      <c r="N124" s="425"/>
      <c r="O124" s="425"/>
      <c r="P124" s="425"/>
      <c r="Q124" s="425"/>
    </row>
    <row r="125" spans="1:17" s="356" customFormat="1" ht="11.25">
      <c r="A125" s="614"/>
      <c r="B125" s="198" t="s">
        <v>23</v>
      </c>
      <c r="C125" s="625"/>
      <c r="D125" s="628"/>
      <c r="E125" s="417">
        <f>SUM(F125,G125)</f>
        <v>0</v>
      </c>
      <c r="F125" s="417">
        <v>0</v>
      </c>
      <c r="G125" s="419">
        <v>0</v>
      </c>
      <c r="H125" s="423"/>
      <c r="I125" s="423"/>
      <c r="J125" s="423"/>
      <c r="K125" s="423"/>
      <c r="L125" s="423"/>
      <c r="M125" s="424"/>
      <c r="N125" s="425"/>
      <c r="O125" s="425"/>
      <c r="P125" s="425"/>
      <c r="Q125" s="425"/>
    </row>
    <row r="126" spans="1:17" s="356" customFormat="1" ht="11.25">
      <c r="A126" s="614"/>
      <c r="B126" s="198" t="s">
        <v>313</v>
      </c>
      <c r="C126" s="625"/>
      <c r="D126" s="628"/>
      <c r="E126" s="417">
        <f>SUM(F126,G126)</f>
        <v>0</v>
      </c>
      <c r="F126" s="417">
        <v>0</v>
      </c>
      <c r="G126" s="419">
        <v>0</v>
      </c>
      <c r="H126" s="423"/>
      <c r="I126" s="423"/>
      <c r="J126" s="423"/>
      <c r="K126" s="423"/>
      <c r="L126" s="423"/>
      <c r="M126" s="424"/>
      <c r="N126" s="425"/>
      <c r="O126" s="425"/>
      <c r="P126" s="425"/>
      <c r="Q126" s="425"/>
    </row>
    <row r="127" spans="1:17" s="356" customFormat="1" ht="11.25" customHeight="1">
      <c r="A127" s="615"/>
      <c r="B127" s="198" t="s">
        <v>314</v>
      </c>
      <c r="C127" s="626"/>
      <c r="D127" s="629"/>
      <c r="E127" s="417">
        <f>SUM(F127,G127)</f>
        <v>0</v>
      </c>
      <c r="F127" s="417">
        <v>0</v>
      </c>
      <c r="G127" s="419">
        <v>0</v>
      </c>
      <c r="H127" s="426"/>
      <c r="I127" s="426"/>
      <c r="J127" s="426"/>
      <c r="K127" s="426"/>
      <c r="L127" s="426"/>
      <c r="M127" s="427"/>
      <c r="N127" s="428"/>
      <c r="O127" s="428"/>
      <c r="P127" s="428"/>
      <c r="Q127" s="428"/>
    </row>
    <row r="128" spans="1:17" s="356" customFormat="1" ht="11.25">
      <c r="A128" s="653" t="s">
        <v>267</v>
      </c>
      <c r="B128" s="654"/>
      <c r="C128" s="653" t="s">
        <v>257</v>
      </c>
      <c r="D128" s="654"/>
      <c r="E128" s="355">
        <f aca="true" t="shared" si="3" ref="E128:Q128">SUM(E87,E14)</f>
        <v>33453974</v>
      </c>
      <c r="F128" s="355">
        <f t="shared" si="3"/>
        <v>8940684</v>
      </c>
      <c r="G128" s="355">
        <f t="shared" si="3"/>
        <v>24513290</v>
      </c>
      <c r="H128" s="355">
        <f t="shared" si="3"/>
        <v>4060367</v>
      </c>
      <c r="I128" s="355">
        <f t="shared" si="3"/>
        <v>1551402</v>
      </c>
      <c r="J128" s="355">
        <f t="shared" si="3"/>
        <v>488500</v>
      </c>
      <c r="K128" s="355">
        <f t="shared" si="3"/>
        <v>0</v>
      </c>
      <c r="L128" s="355">
        <f t="shared" si="3"/>
        <v>1062902</v>
      </c>
      <c r="M128" s="355">
        <f t="shared" si="3"/>
        <v>2508965</v>
      </c>
      <c r="N128" s="355">
        <f t="shared" si="3"/>
        <v>0</v>
      </c>
      <c r="O128" s="355">
        <f t="shared" si="3"/>
        <v>0</v>
      </c>
      <c r="P128" s="355">
        <f t="shared" si="3"/>
        <v>0</v>
      </c>
      <c r="Q128" s="355">
        <f t="shared" si="3"/>
        <v>2508965</v>
      </c>
    </row>
    <row r="129" spans="1:10" s="356" customFormat="1" ht="11.25">
      <c r="A129" s="658" t="s">
        <v>480</v>
      </c>
      <c r="B129" s="658"/>
      <c r="C129" s="658"/>
      <c r="D129" s="658"/>
      <c r="E129" s="658"/>
      <c r="F129" s="658"/>
      <c r="G129" s="658"/>
      <c r="H129" s="658"/>
      <c r="I129" s="658"/>
      <c r="J129" s="658"/>
    </row>
    <row r="130" s="356" customFormat="1" ht="11.25">
      <c r="A130" s="356" t="s">
        <v>479</v>
      </c>
    </row>
    <row r="131" spans="1:17" ht="11.25" customHeight="1">
      <c r="A131" s="84" t="s">
        <v>499</v>
      </c>
      <c r="B131" s="660" t="s">
        <v>481</v>
      </c>
      <c r="C131" s="660"/>
      <c r="D131" s="660"/>
      <c r="E131" s="660"/>
      <c r="F131" s="660"/>
      <c r="G131" s="660"/>
      <c r="H131" s="660"/>
      <c r="I131" s="660"/>
      <c r="J131" s="660"/>
      <c r="K131" s="660"/>
      <c r="L131" s="660"/>
      <c r="M131" s="660"/>
      <c r="N131" s="660"/>
      <c r="O131" s="660"/>
      <c r="P131" s="660"/>
      <c r="Q131" s="660"/>
    </row>
    <row r="132" spans="2:17" ht="11.25">
      <c r="B132" s="660"/>
      <c r="C132" s="660"/>
      <c r="D132" s="660"/>
      <c r="E132" s="660"/>
      <c r="F132" s="660"/>
      <c r="G132" s="660"/>
      <c r="H132" s="660"/>
      <c r="I132" s="660"/>
      <c r="J132" s="660"/>
      <c r="K132" s="660"/>
      <c r="L132" s="660"/>
      <c r="M132" s="660"/>
      <c r="N132" s="660"/>
      <c r="O132" s="660"/>
      <c r="P132" s="660"/>
      <c r="Q132" s="660"/>
    </row>
  </sheetData>
  <mergeCells count="135">
    <mergeCell ref="A98:A102"/>
    <mergeCell ref="A103:A107"/>
    <mergeCell ref="B131:Q132"/>
    <mergeCell ref="C123:C127"/>
    <mergeCell ref="D123:D127"/>
    <mergeCell ref="C118:Q118"/>
    <mergeCell ref="C119:Q119"/>
    <mergeCell ref="C120:Q120"/>
    <mergeCell ref="C121:Q121"/>
    <mergeCell ref="C99:Q99"/>
    <mergeCell ref="A72:A76"/>
    <mergeCell ref="C72:C76"/>
    <mergeCell ref="D72:D76"/>
    <mergeCell ref="A67:A71"/>
    <mergeCell ref="C67:Q67"/>
    <mergeCell ref="C68:Q68"/>
    <mergeCell ref="C69:Q69"/>
    <mergeCell ref="C70:Q70"/>
    <mergeCell ref="J32:J35"/>
    <mergeCell ref="O32:O35"/>
    <mergeCell ref="P32:P35"/>
    <mergeCell ref="Q32:Q35"/>
    <mergeCell ref="K32:K35"/>
    <mergeCell ref="L32:L35"/>
    <mergeCell ref="M32:M35"/>
    <mergeCell ref="N32:N35"/>
    <mergeCell ref="Q42:Q45"/>
    <mergeCell ref="A27:A36"/>
    <mergeCell ref="C27:Q27"/>
    <mergeCell ref="C28:Q28"/>
    <mergeCell ref="C29:Q29"/>
    <mergeCell ref="C30:Q30"/>
    <mergeCell ref="C32:C36"/>
    <mergeCell ref="D32:D36"/>
    <mergeCell ref="H32:H35"/>
    <mergeCell ref="I32:I35"/>
    <mergeCell ref="C87:D87"/>
    <mergeCell ref="C38:Q38"/>
    <mergeCell ref="C39:Q39"/>
    <mergeCell ref="C40:Q40"/>
    <mergeCell ref="C42:C46"/>
    <mergeCell ref="D42:D46"/>
    <mergeCell ref="H42:H45"/>
    <mergeCell ref="I42:I45"/>
    <mergeCell ref="J42:J45"/>
    <mergeCell ref="K42:K45"/>
    <mergeCell ref="M42:M45"/>
    <mergeCell ref="O42:O45"/>
    <mergeCell ref="P42:P45"/>
    <mergeCell ref="A129:J129"/>
    <mergeCell ref="A128:B128"/>
    <mergeCell ref="C128:D128"/>
    <mergeCell ref="C77:Q77"/>
    <mergeCell ref="C78:Q78"/>
    <mergeCell ref="C79:Q79"/>
    <mergeCell ref="C80:Q80"/>
    <mergeCell ref="P20:P26"/>
    <mergeCell ref="Q20:Q26"/>
    <mergeCell ref="M20:M26"/>
    <mergeCell ref="A15:A26"/>
    <mergeCell ref="C20:C26"/>
    <mergeCell ref="D20:D26"/>
    <mergeCell ref="H20:H26"/>
    <mergeCell ref="C18:Q18"/>
    <mergeCell ref="I20:I26"/>
    <mergeCell ref="J20:J26"/>
    <mergeCell ref="K20:K26"/>
    <mergeCell ref="L20:L26"/>
    <mergeCell ref="N42:N45"/>
    <mergeCell ref="C14:D14"/>
    <mergeCell ref="C15:Q15"/>
    <mergeCell ref="C16:Q16"/>
    <mergeCell ref="C17:Q17"/>
    <mergeCell ref="C37:Q37"/>
    <mergeCell ref="N20:N26"/>
    <mergeCell ref="O20:O26"/>
    <mergeCell ref="H8:Q8"/>
    <mergeCell ref="H9:H12"/>
    <mergeCell ref="I9:Q9"/>
    <mergeCell ref="I10:L10"/>
    <mergeCell ref="M10:Q10"/>
    <mergeCell ref="I11:I12"/>
    <mergeCell ref="J11:L11"/>
    <mergeCell ref="M11:M12"/>
    <mergeCell ref="N11:Q11"/>
    <mergeCell ref="A5:Q5"/>
    <mergeCell ref="A7:A12"/>
    <mergeCell ref="B7:B12"/>
    <mergeCell ref="C7:C12"/>
    <mergeCell ref="D7:D12"/>
    <mergeCell ref="E7:E12"/>
    <mergeCell ref="F7:G7"/>
    <mergeCell ref="H7:Q7"/>
    <mergeCell ref="F8:F12"/>
    <mergeCell ref="G8:G12"/>
    <mergeCell ref="C51:C56"/>
    <mergeCell ref="D51:D56"/>
    <mergeCell ref="A37:A40"/>
    <mergeCell ref="A41:A46"/>
    <mergeCell ref="A47:A56"/>
    <mergeCell ref="C47:Q47"/>
    <mergeCell ref="C48:Q48"/>
    <mergeCell ref="C49:Q49"/>
    <mergeCell ref="C50:Q50"/>
    <mergeCell ref="L42:L45"/>
    <mergeCell ref="A57:A66"/>
    <mergeCell ref="C57:Q57"/>
    <mergeCell ref="C58:Q58"/>
    <mergeCell ref="C59:Q59"/>
    <mergeCell ref="C60:Q60"/>
    <mergeCell ref="C82:C86"/>
    <mergeCell ref="D82:D86"/>
    <mergeCell ref="C61:C66"/>
    <mergeCell ref="D61:D66"/>
    <mergeCell ref="A77:A86"/>
    <mergeCell ref="A118:A127"/>
    <mergeCell ref="A88:A97"/>
    <mergeCell ref="C88:Q88"/>
    <mergeCell ref="C89:Q89"/>
    <mergeCell ref="C90:Q90"/>
    <mergeCell ref="C91:Q91"/>
    <mergeCell ref="C93:C97"/>
    <mergeCell ref="D93:D97"/>
    <mergeCell ref="C98:Q98"/>
    <mergeCell ref="C100:Q100"/>
    <mergeCell ref="C101:Q101"/>
    <mergeCell ref="C103:C107"/>
    <mergeCell ref="D103:D107"/>
    <mergeCell ref="A108:A117"/>
    <mergeCell ref="C108:Q108"/>
    <mergeCell ref="C109:Q109"/>
    <mergeCell ref="C110:Q110"/>
    <mergeCell ref="C111:Q111"/>
    <mergeCell ref="C113:C117"/>
    <mergeCell ref="D113:D117"/>
  </mergeCells>
  <printOptions/>
  <pageMargins left="0.17" right="0.25" top="1.24" bottom="0.63" header="0.81" footer="0.26"/>
  <pageSetup horizontalDpi="600" verticalDpi="600" orientation="landscape" paperSize="9" scale="95" r:id="rId1"/>
  <headerFooter alignWithMargins="0"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634"/>
  <sheetViews>
    <sheetView workbookViewId="0" topLeftCell="A1">
      <selection activeCell="D13" sqref="D13"/>
    </sheetView>
  </sheetViews>
  <sheetFormatPr defaultColWidth="9.00390625" defaultRowHeight="12.75"/>
  <cols>
    <col min="1" max="1" width="4.875" style="41" bestFit="1" customWidth="1"/>
    <col min="2" max="2" width="6.875" style="41" customWidth="1"/>
    <col min="3" max="3" width="7.125" style="41" customWidth="1"/>
    <col min="4" max="4" width="32.125" style="42" customWidth="1"/>
    <col min="5" max="5" width="13.75390625" style="29" customWidth="1"/>
    <col min="6" max="6" width="13.25390625" style="44" customWidth="1"/>
    <col min="7" max="7" width="12.875" style="400" customWidth="1"/>
    <col min="8" max="16384" width="9.125" style="42" customWidth="1"/>
  </cols>
  <sheetData>
    <row r="1" spans="5:7" ht="12.75">
      <c r="E1" s="395"/>
      <c r="F1" s="42"/>
      <c r="G1" s="31" t="s">
        <v>275</v>
      </c>
    </row>
    <row r="2" spans="5:7" ht="14.25">
      <c r="E2" s="395"/>
      <c r="F2" s="395"/>
      <c r="G2" s="43" t="s">
        <v>6</v>
      </c>
    </row>
    <row r="3" spans="5:7" ht="14.25">
      <c r="E3" s="395"/>
      <c r="F3" s="395"/>
      <c r="G3" s="43" t="s">
        <v>353</v>
      </c>
    </row>
    <row r="4" ht="6.75" customHeight="1">
      <c r="G4" s="396"/>
    </row>
    <row r="5" ht="6.75" customHeight="1">
      <c r="G5" s="27"/>
    </row>
    <row r="6" spans="1:7" ht="12.75">
      <c r="A6" s="567" t="s">
        <v>210</v>
      </c>
      <c r="B6" s="567"/>
      <c r="C6" s="567"/>
      <c r="D6" s="567"/>
      <c r="E6" s="567"/>
      <c r="F6" s="567"/>
      <c r="G6" s="567"/>
    </row>
    <row r="7" spans="1:7" ht="12.75">
      <c r="A7" s="567" t="s">
        <v>359</v>
      </c>
      <c r="B7" s="567"/>
      <c r="C7" s="567"/>
      <c r="D7" s="567"/>
      <c r="E7" s="567"/>
      <c r="F7" s="567"/>
      <c r="G7" s="567"/>
    </row>
    <row r="8" spans="2:4" ht="8.25" customHeight="1">
      <c r="B8" s="397"/>
      <c r="C8" s="398"/>
      <c r="D8" s="399"/>
    </row>
    <row r="9" spans="1:7" s="47" customFormat="1" ht="58.5" customHeight="1">
      <c r="A9" s="488" t="s">
        <v>79</v>
      </c>
      <c r="B9" s="488" t="s">
        <v>83</v>
      </c>
      <c r="C9" s="488" t="s">
        <v>165</v>
      </c>
      <c r="D9" s="154" t="s">
        <v>84</v>
      </c>
      <c r="E9" s="489" t="s">
        <v>360</v>
      </c>
      <c r="F9" s="497" t="s">
        <v>86</v>
      </c>
      <c r="G9" s="489" t="s">
        <v>321</v>
      </c>
    </row>
    <row r="10" spans="1:7" s="48" customFormat="1" ht="12.75">
      <c r="A10" s="152">
        <v>1</v>
      </c>
      <c r="B10" s="152">
        <v>2</v>
      </c>
      <c r="C10" s="152">
        <v>3</v>
      </c>
      <c r="D10" s="271">
        <v>4</v>
      </c>
      <c r="E10" s="271">
        <v>5</v>
      </c>
      <c r="F10" s="277">
        <v>6</v>
      </c>
      <c r="G10" s="277">
        <v>7</v>
      </c>
    </row>
    <row r="11" spans="1:7" s="401" customFormat="1" ht="12.75">
      <c r="A11" s="272" t="s">
        <v>166</v>
      </c>
      <c r="B11" s="273"/>
      <c r="C11" s="273"/>
      <c r="D11" s="25" t="s">
        <v>167</v>
      </c>
      <c r="E11" s="190">
        <f>E12</f>
        <v>10000</v>
      </c>
      <c r="F11" s="190">
        <f>F12</f>
        <v>10000</v>
      </c>
      <c r="G11" s="270">
        <f>SUM(G15)</f>
        <v>4000</v>
      </c>
    </row>
    <row r="12" spans="1:7" s="401" customFormat="1" ht="25.5">
      <c r="A12" s="272"/>
      <c r="B12" s="498" t="s">
        <v>168</v>
      </c>
      <c r="C12" s="273"/>
      <c r="D12" s="25" t="s">
        <v>169</v>
      </c>
      <c r="E12" s="190">
        <f>SUM(E13)</f>
        <v>10000</v>
      </c>
      <c r="F12" s="151">
        <f>SUM(F13:F14)</f>
        <v>10000</v>
      </c>
      <c r="G12" s="499">
        <v>0</v>
      </c>
    </row>
    <row r="13" spans="1:7" s="401" customFormat="1" ht="44.25" customHeight="1">
      <c r="A13" s="276"/>
      <c r="B13" s="498"/>
      <c r="C13" s="274" t="s">
        <v>170</v>
      </c>
      <c r="D13" s="500" t="s">
        <v>171</v>
      </c>
      <c r="E13" s="191">
        <v>10000</v>
      </c>
      <c r="F13" s="279"/>
      <c r="G13" s="344"/>
    </row>
    <row r="14" spans="1:7" s="401" customFormat="1" ht="12.75">
      <c r="A14" s="276"/>
      <c r="B14" s="494"/>
      <c r="C14" s="501">
        <v>4300</v>
      </c>
      <c r="D14" s="287" t="s">
        <v>361</v>
      </c>
      <c r="E14" s="190"/>
      <c r="F14" s="279">
        <v>10000</v>
      </c>
      <c r="G14" s="344"/>
    </row>
    <row r="15" spans="1:7" s="401" customFormat="1" ht="12.75">
      <c r="A15" s="276"/>
      <c r="B15" s="498" t="s">
        <v>322</v>
      </c>
      <c r="C15" s="273"/>
      <c r="D15" s="25" t="s">
        <v>323</v>
      </c>
      <c r="E15" s="190">
        <f>SUM(E16)</f>
        <v>0</v>
      </c>
      <c r="F15" s="151">
        <f>SUM(F16)</f>
        <v>0</v>
      </c>
      <c r="G15" s="151">
        <f>SUM(G16)</f>
        <v>4000</v>
      </c>
    </row>
    <row r="16" spans="1:7" s="401" customFormat="1" ht="33.75" customHeight="1">
      <c r="A16" s="275"/>
      <c r="B16" s="273"/>
      <c r="C16" s="273" t="s">
        <v>362</v>
      </c>
      <c r="D16" s="500" t="s">
        <v>363</v>
      </c>
      <c r="E16" s="191"/>
      <c r="F16" s="279"/>
      <c r="G16" s="279">
        <v>4000</v>
      </c>
    </row>
    <row r="17" spans="1:7" s="401" customFormat="1" ht="12.75">
      <c r="A17" s="275" t="s">
        <v>176</v>
      </c>
      <c r="B17" s="275"/>
      <c r="C17" s="273"/>
      <c r="D17" s="25" t="s">
        <v>177</v>
      </c>
      <c r="E17" s="190">
        <f>SUM(E18)</f>
        <v>59000</v>
      </c>
      <c r="F17" s="151">
        <f>SUM(F18)</f>
        <v>59000</v>
      </c>
      <c r="G17" s="151">
        <f>SUM(G18)</f>
        <v>780000</v>
      </c>
    </row>
    <row r="18" spans="1:7" s="401" customFormat="1" ht="25.5">
      <c r="A18" s="272"/>
      <c r="B18" s="273" t="s">
        <v>178</v>
      </c>
      <c r="C18" s="273"/>
      <c r="D18" s="25" t="s">
        <v>179</v>
      </c>
      <c r="E18" s="190">
        <f>SUM(E19:E32)</f>
        <v>59000</v>
      </c>
      <c r="F18" s="190">
        <f>SUM(F19:F32)</f>
        <v>59000</v>
      </c>
      <c r="G18" s="270">
        <f>SUM(G19:G32)</f>
        <v>780000</v>
      </c>
    </row>
    <row r="19" spans="1:7" s="401" customFormat="1" ht="46.5" customHeight="1">
      <c r="A19" s="276"/>
      <c r="B19" s="272"/>
      <c r="C19" s="273" t="s">
        <v>170</v>
      </c>
      <c r="D19" s="500" t="s">
        <v>171</v>
      </c>
      <c r="E19" s="269">
        <v>59000</v>
      </c>
      <c r="F19" s="279"/>
      <c r="G19" s="344"/>
    </row>
    <row r="20" spans="1:8" s="401" customFormat="1" ht="12.75">
      <c r="A20" s="276"/>
      <c r="B20" s="276"/>
      <c r="C20" s="273" t="s">
        <v>364</v>
      </c>
      <c r="D20" s="500" t="s">
        <v>365</v>
      </c>
      <c r="E20" s="269"/>
      <c r="F20" s="279">
        <v>2187</v>
      </c>
      <c r="G20" s="344"/>
      <c r="H20" s="477"/>
    </row>
    <row r="21" spans="1:7" s="401" customFormat="1" ht="12.75">
      <c r="A21" s="276"/>
      <c r="B21" s="276"/>
      <c r="C21" s="273" t="s">
        <v>366</v>
      </c>
      <c r="D21" s="500" t="s">
        <v>367</v>
      </c>
      <c r="E21" s="269"/>
      <c r="F21" s="279">
        <v>353</v>
      </c>
      <c r="G21" s="344"/>
    </row>
    <row r="22" spans="1:7" s="401" customFormat="1" ht="12.75">
      <c r="A22" s="276"/>
      <c r="B22" s="276"/>
      <c r="C22" s="273" t="s">
        <v>368</v>
      </c>
      <c r="D22" s="500" t="s">
        <v>369</v>
      </c>
      <c r="E22" s="269"/>
      <c r="F22" s="279">
        <v>14393</v>
      </c>
      <c r="G22" s="344"/>
    </row>
    <row r="23" spans="1:7" s="401" customFormat="1" ht="12.75" hidden="1">
      <c r="A23" s="276"/>
      <c r="B23" s="276"/>
      <c r="C23" s="273" t="s">
        <v>370</v>
      </c>
      <c r="D23" s="500" t="s">
        <v>371</v>
      </c>
      <c r="E23" s="269"/>
      <c r="F23" s="279">
        <v>0</v>
      </c>
      <c r="G23" s="344"/>
    </row>
    <row r="24" spans="1:7" s="401" customFormat="1" ht="12.75">
      <c r="A24" s="276"/>
      <c r="B24" s="276"/>
      <c r="C24" s="273" t="s">
        <v>372</v>
      </c>
      <c r="D24" s="500" t="s">
        <v>361</v>
      </c>
      <c r="E24" s="269"/>
      <c r="F24" s="279">
        <v>15279</v>
      </c>
      <c r="G24" s="344"/>
    </row>
    <row r="25" spans="1:7" s="401" customFormat="1" ht="22.5">
      <c r="A25" s="276"/>
      <c r="B25" s="276"/>
      <c r="C25" s="273" t="s">
        <v>459</v>
      </c>
      <c r="D25" s="500" t="s">
        <v>460</v>
      </c>
      <c r="E25" s="269"/>
      <c r="F25" s="279">
        <v>3860</v>
      </c>
      <c r="G25" s="344"/>
    </row>
    <row r="26" spans="1:7" s="401" customFormat="1" ht="22.5" hidden="1">
      <c r="A26" s="276"/>
      <c r="B26" s="276"/>
      <c r="C26" s="273" t="s">
        <v>373</v>
      </c>
      <c r="D26" s="392" t="s">
        <v>374</v>
      </c>
      <c r="E26" s="269"/>
      <c r="F26" s="279">
        <v>0</v>
      </c>
      <c r="G26" s="344"/>
    </row>
    <row r="27" spans="1:7" s="401" customFormat="1" ht="12.75">
      <c r="A27" s="276"/>
      <c r="B27" s="276"/>
      <c r="C27" s="273" t="s">
        <v>375</v>
      </c>
      <c r="D27" s="500" t="s">
        <v>376</v>
      </c>
      <c r="E27" s="269"/>
      <c r="F27" s="279">
        <v>52</v>
      </c>
      <c r="G27" s="344"/>
    </row>
    <row r="28" spans="1:7" s="401" customFormat="1" ht="12.75" hidden="1">
      <c r="A28" s="276"/>
      <c r="B28" s="276"/>
      <c r="C28" s="273" t="s">
        <v>377</v>
      </c>
      <c r="D28" s="392" t="s">
        <v>378</v>
      </c>
      <c r="E28" s="269"/>
      <c r="F28" s="279">
        <v>0</v>
      </c>
      <c r="G28" s="344"/>
    </row>
    <row r="29" spans="1:7" s="401" customFormat="1" ht="22.5">
      <c r="A29" s="276"/>
      <c r="B29" s="276"/>
      <c r="C29" s="273" t="s">
        <v>440</v>
      </c>
      <c r="D29" s="392" t="s">
        <v>441</v>
      </c>
      <c r="E29" s="269"/>
      <c r="F29" s="279">
        <v>21164</v>
      </c>
      <c r="G29" s="344"/>
    </row>
    <row r="30" spans="1:7" s="401" customFormat="1" ht="22.5">
      <c r="A30" s="276"/>
      <c r="B30" s="276"/>
      <c r="C30" s="273" t="s">
        <v>461</v>
      </c>
      <c r="D30" s="392" t="s">
        <v>462</v>
      </c>
      <c r="E30" s="269"/>
      <c r="F30" s="279">
        <v>260</v>
      </c>
      <c r="G30" s="344"/>
    </row>
    <row r="31" spans="1:7" s="401" customFormat="1" ht="22.5">
      <c r="A31" s="276"/>
      <c r="B31" s="276"/>
      <c r="C31" s="273" t="s">
        <v>394</v>
      </c>
      <c r="D31" s="392" t="s">
        <v>395</v>
      </c>
      <c r="E31" s="269"/>
      <c r="F31" s="279">
        <v>1452</v>
      </c>
      <c r="G31" s="344"/>
    </row>
    <row r="32" spans="1:7" s="401" customFormat="1" ht="32.25" customHeight="1">
      <c r="A32" s="276"/>
      <c r="B32" s="275"/>
      <c r="C32" s="273" t="s">
        <v>362</v>
      </c>
      <c r="D32" s="500" t="s">
        <v>363</v>
      </c>
      <c r="E32" s="190"/>
      <c r="F32" s="279"/>
      <c r="G32" s="279">
        <v>780000</v>
      </c>
    </row>
    <row r="33" spans="1:7" s="401" customFormat="1" ht="15" customHeight="1">
      <c r="A33" s="272" t="s">
        <v>180</v>
      </c>
      <c r="B33" s="273"/>
      <c r="C33" s="273"/>
      <c r="D33" s="25" t="s">
        <v>181</v>
      </c>
      <c r="E33" s="190">
        <f>SUM(E34,E37,E40)</f>
        <v>327072</v>
      </c>
      <c r="F33" s="270">
        <f>SUM(F34,F37,F40)</f>
        <v>327072</v>
      </c>
      <c r="G33" s="270">
        <f>SUM(G34,G37,G40)</f>
        <v>0</v>
      </c>
    </row>
    <row r="34" spans="1:7" s="401" customFormat="1" ht="18" customHeight="1">
      <c r="A34" s="272"/>
      <c r="B34" s="274" t="s">
        <v>182</v>
      </c>
      <c r="C34" s="273"/>
      <c r="D34" s="25" t="s">
        <v>183</v>
      </c>
      <c r="E34" s="190">
        <f>SUM(E35)</f>
        <v>40000</v>
      </c>
      <c r="F34" s="151">
        <f>SUM(F35:F36)</f>
        <v>40000</v>
      </c>
      <c r="G34" s="151">
        <f>SUM(G35:G36)</f>
        <v>0</v>
      </c>
    </row>
    <row r="35" spans="1:7" s="401" customFormat="1" ht="45.75" customHeight="1">
      <c r="A35" s="276"/>
      <c r="B35" s="498"/>
      <c r="C35" s="273" t="s">
        <v>170</v>
      </c>
      <c r="D35" s="500" t="s">
        <v>171</v>
      </c>
      <c r="E35" s="191">
        <v>40000</v>
      </c>
      <c r="F35" s="279"/>
      <c r="G35" s="344"/>
    </row>
    <row r="36" spans="1:7" s="401" customFormat="1" ht="12.75">
      <c r="A36" s="276"/>
      <c r="B36" s="494"/>
      <c r="C36" s="273" t="s">
        <v>372</v>
      </c>
      <c r="D36" s="500" t="s">
        <v>361</v>
      </c>
      <c r="E36" s="190"/>
      <c r="F36" s="279">
        <v>40000</v>
      </c>
      <c r="G36" s="344"/>
    </row>
    <row r="37" spans="1:7" s="401" customFormat="1" ht="25.5">
      <c r="A37" s="276"/>
      <c r="B37" s="498" t="s">
        <v>184</v>
      </c>
      <c r="C37" s="273"/>
      <c r="D37" s="25" t="s">
        <v>185</v>
      </c>
      <c r="E37" s="190">
        <f>SUM(E38)</f>
        <v>8000</v>
      </c>
      <c r="F37" s="151">
        <f>SUM(F38:F39)</f>
        <v>8000</v>
      </c>
      <c r="G37" s="151">
        <f>SUM(G38:G39)</f>
        <v>0</v>
      </c>
    </row>
    <row r="38" spans="1:7" s="401" customFormat="1" ht="45.75" customHeight="1">
      <c r="A38" s="276"/>
      <c r="B38" s="498"/>
      <c r="C38" s="274" t="s">
        <v>170</v>
      </c>
      <c r="D38" s="500" t="s">
        <v>171</v>
      </c>
      <c r="E38" s="269">
        <v>8000</v>
      </c>
      <c r="F38" s="279"/>
      <c r="G38" s="344"/>
    </row>
    <row r="39" spans="1:7" s="401" customFormat="1" ht="12.75">
      <c r="A39" s="276"/>
      <c r="B39" s="494"/>
      <c r="C39" s="494" t="s">
        <v>372</v>
      </c>
      <c r="D39" s="491" t="s">
        <v>361</v>
      </c>
      <c r="E39" s="495"/>
      <c r="F39" s="390">
        <v>8000</v>
      </c>
      <c r="G39" s="492"/>
    </row>
    <row r="40" spans="1:7" s="401" customFormat="1" ht="15" customHeight="1">
      <c r="A40" s="276"/>
      <c r="B40" s="493" t="s">
        <v>186</v>
      </c>
      <c r="C40" s="273"/>
      <c r="D40" s="25" t="s">
        <v>187</v>
      </c>
      <c r="E40" s="190">
        <f>SUM(E41:E54)</f>
        <v>279072</v>
      </c>
      <c r="F40" s="190">
        <f>SUM(F42:F57)</f>
        <v>279072</v>
      </c>
      <c r="G40" s="270">
        <f>SUM(G41:G54)</f>
        <v>0</v>
      </c>
    </row>
    <row r="41" spans="1:7" s="401" customFormat="1" ht="47.25" customHeight="1">
      <c r="A41" s="502"/>
      <c r="B41" s="273"/>
      <c r="C41" s="274" t="s">
        <v>170</v>
      </c>
      <c r="D41" s="500" t="s">
        <v>171</v>
      </c>
      <c r="E41" s="269">
        <v>279072</v>
      </c>
      <c r="F41" s="279"/>
      <c r="G41" s="344"/>
    </row>
    <row r="42" spans="1:7" s="401" customFormat="1" ht="13.5" customHeight="1">
      <c r="A42" s="526" t="s">
        <v>180</v>
      </c>
      <c r="B42" s="273" t="s">
        <v>186</v>
      </c>
      <c r="C42" s="274" t="s">
        <v>379</v>
      </c>
      <c r="D42" s="500" t="s">
        <v>380</v>
      </c>
      <c r="E42" s="269"/>
      <c r="F42" s="279">
        <v>53800</v>
      </c>
      <c r="G42" s="344"/>
    </row>
    <row r="43" spans="1:7" s="401" customFormat="1" ht="22.5">
      <c r="A43" s="503"/>
      <c r="B43" s="272"/>
      <c r="C43" s="494" t="s">
        <v>381</v>
      </c>
      <c r="D43" s="491" t="s">
        <v>382</v>
      </c>
      <c r="E43" s="495"/>
      <c r="F43" s="390">
        <v>136483</v>
      </c>
      <c r="G43" s="492"/>
    </row>
    <row r="44" spans="1:7" s="401" customFormat="1" ht="12.75">
      <c r="A44" s="504"/>
      <c r="B44" s="490"/>
      <c r="C44" s="274" t="s">
        <v>383</v>
      </c>
      <c r="D44" s="500" t="s">
        <v>384</v>
      </c>
      <c r="E44" s="269"/>
      <c r="F44" s="279">
        <v>10000</v>
      </c>
      <c r="G44" s="344"/>
    </row>
    <row r="45" spans="1:7" s="401" customFormat="1" ht="12.75">
      <c r="A45" s="505"/>
      <c r="B45" s="276"/>
      <c r="C45" s="274" t="s">
        <v>364</v>
      </c>
      <c r="D45" s="500" t="s">
        <v>365</v>
      </c>
      <c r="E45" s="269"/>
      <c r="F45" s="279">
        <v>33006</v>
      </c>
      <c r="G45" s="344"/>
    </row>
    <row r="46" spans="1:7" s="401" customFormat="1" ht="12.75">
      <c r="A46" s="505"/>
      <c r="B46" s="276"/>
      <c r="C46" s="494" t="s">
        <v>366</v>
      </c>
      <c r="D46" s="491" t="s">
        <v>367</v>
      </c>
      <c r="E46" s="495"/>
      <c r="F46" s="390">
        <v>4506</v>
      </c>
      <c r="G46" s="492"/>
    </row>
    <row r="47" spans="1:7" s="401" customFormat="1" ht="12.75">
      <c r="A47" s="505"/>
      <c r="B47" s="276"/>
      <c r="C47" s="274" t="s">
        <v>368</v>
      </c>
      <c r="D47" s="500" t="s">
        <v>369</v>
      </c>
      <c r="E47" s="269"/>
      <c r="F47" s="279">
        <v>2400</v>
      </c>
      <c r="G47" s="344"/>
    </row>
    <row r="48" spans="1:7" s="401" customFormat="1" ht="12.75">
      <c r="A48" s="504"/>
      <c r="B48" s="490"/>
      <c r="C48" s="274" t="s">
        <v>385</v>
      </c>
      <c r="D48" s="500" t="s">
        <v>386</v>
      </c>
      <c r="E48" s="269"/>
      <c r="F48" s="279">
        <v>5749</v>
      </c>
      <c r="G48" s="344"/>
    </row>
    <row r="49" spans="1:7" s="401" customFormat="1" ht="12.75">
      <c r="A49" s="504"/>
      <c r="B49" s="490"/>
      <c r="C49" s="274" t="s">
        <v>370</v>
      </c>
      <c r="D49" s="506" t="s">
        <v>418</v>
      </c>
      <c r="E49" s="269"/>
      <c r="F49" s="279">
        <v>226</v>
      </c>
      <c r="G49" s="344"/>
    </row>
    <row r="50" spans="1:7" s="401" customFormat="1" ht="12.75">
      <c r="A50" s="505"/>
      <c r="B50" s="276"/>
      <c r="C50" s="274" t="s">
        <v>372</v>
      </c>
      <c r="D50" s="500" t="s">
        <v>361</v>
      </c>
      <c r="E50" s="269"/>
      <c r="F50" s="279">
        <v>19200</v>
      </c>
      <c r="G50" s="344"/>
    </row>
    <row r="51" spans="1:7" s="401" customFormat="1" ht="25.5" customHeight="1">
      <c r="A51" s="505"/>
      <c r="B51" s="276"/>
      <c r="C51" s="274" t="s">
        <v>387</v>
      </c>
      <c r="D51" s="500" t="s">
        <v>388</v>
      </c>
      <c r="E51" s="269"/>
      <c r="F51" s="279">
        <v>7200</v>
      </c>
      <c r="G51" s="344"/>
    </row>
    <row r="52" spans="1:7" s="401" customFormat="1" ht="13.5" customHeight="1">
      <c r="A52" s="505"/>
      <c r="B52" s="276"/>
      <c r="C52" s="274" t="s">
        <v>396</v>
      </c>
      <c r="D52" s="500" t="s">
        <v>397</v>
      </c>
      <c r="E52" s="269"/>
      <c r="F52" s="279">
        <v>22</v>
      </c>
      <c r="G52" s="344"/>
    </row>
    <row r="53" spans="1:7" s="401" customFormat="1" ht="12.75" hidden="1">
      <c r="A53" s="505"/>
      <c r="B53" s="276"/>
      <c r="C53" s="274" t="s">
        <v>375</v>
      </c>
      <c r="D53" s="500" t="s">
        <v>389</v>
      </c>
      <c r="E53" s="269"/>
      <c r="F53" s="279">
        <v>0</v>
      </c>
      <c r="G53" s="344"/>
    </row>
    <row r="54" spans="1:7" s="401" customFormat="1" ht="22.5">
      <c r="A54" s="505"/>
      <c r="B54" s="276"/>
      <c r="C54" s="274" t="s">
        <v>390</v>
      </c>
      <c r="D54" s="500" t="s">
        <v>391</v>
      </c>
      <c r="E54" s="269"/>
      <c r="F54" s="279">
        <v>4200</v>
      </c>
      <c r="G54" s="344"/>
    </row>
    <row r="55" spans="1:7" s="401" customFormat="1" ht="22.5">
      <c r="A55" s="505"/>
      <c r="B55" s="276"/>
      <c r="C55" s="274" t="s">
        <v>461</v>
      </c>
      <c r="D55" s="392" t="s">
        <v>462</v>
      </c>
      <c r="E55" s="269"/>
      <c r="F55" s="279">
        <v>171</v>
      </c>
      <c r="G55" s="344"/>
    </row>
    <row r="56" spans="1:7" s="401" customFormat="1" ht="22.5">
      <c r="A56" s="505"/>
      <c r="B56" s="276"/>
      <c r="C56" s="274" t="s">
        <v>392</v>
      </c>
      <c r="D56" s="500" t="s">
        <v>393</v>
      </c>
      <c r="E56" s="269"/>
      <c r="F56" s="279">
        <v>709</v>
      </c>
      <c r="G56" s="344"/>
    </row>
    <row r="57" spans="1:7" s="401" customFormat="1" ht="25.5" customHeight="1">
      <c r="A57" s="502"/>
      <c r="B57" s="275"/>
      <c r="C57" s="274" t="s">
        <v>394</v>
      </c>
      <c r="D57" s="500" t="s">
        <v>395</v>
      </c>
      <c r="E57" s="269"/>
      <c r="F57" s="279">
        <v>1400</v>
      </c>
      <c r="G57" s="344"/>
    </row>
    <row r="58" spans="1:7" s="401" customFormat="1" ht="12.75">
      <c r="A58" s="276" t="s">
        <v>189</v>
      </c>
      <c r="B58" s="275"/>
      <c r="C58" s="273"/>
      <c r="D58" s="25" t="s">
        <v>190</v>
      </c>
      <c r="E58" s="190">
        <f>SUM(E59,E68)</f>
        <v>284163</v>
      </c>
      <c r="F58" s="270">
        <f>SUM(F59,F68)</f>
        <v>284163</v>
      </c>
      <c r="G58" s="270">
        <f>SUM(G59,G68)</f>
        <v>0</v>
      </c>
    </row>
    <row r="59" spans="1:7" s="401" customFormat="1" ht="12.75">
      <c r="A59" s="272"/>
      <c r="B59" s="274" t="s">
        <v>191</v>
      </c>
      <c r="C59" s="273"/>
      <c r="D59" s="25" t="s">
        <v>192</v>
      </c>
      <c r="E59" s="190">
        <f>SUM(E60)</f>
        <v>256163</v>
      </c>
      <c r="F59" s="151">
        <f>SUM(F61:F67)</f>
        <v>256163</v>
      </c>
      <c r="G59" s="151">
        <f>SUM(G61:G63)</f>
        <v>0</v>
      </c>
    </row>
    <row r="60" spans="1:7" s="401" customFormat="1" ht="44.25" customHeight="1">
      <c r="A60" s="276"/>
      <c r="B60" s="498"/>
      <c r="C60" s="273" t="s">
        <v>170</v>
      </c>
      <c r="D60" s="500" t="s">
        <v>171</v>
      </c>
      <c r="E60" s="191">
        <v>256163</v>
      </c>
      <c r="F60" s="279"/>
      <c r="G60" s="344"/>
    </row>
    <row r="61" spans="1:7" s="401" customFormat="1" ht="13.5" customHeight="1">
      <c r="A61" s="276"/>
      <c r="B61" s="493"/>
      <c r="C61" s="273" t="s">
        <v>379</v>
      </c>
      <c r="D61" s="500" t="s">
        <v>380</v>
      </c>
      <c r="E61" s="190"/>
      <c r="F61" s="279">
        <v>201997</v>
      </c>
      <c r="G61" s="344"/>
    </row>
    <row r="62" spans="1:7" s="401" customFormat="1" ht="13.5" customHeight="1">
      <c r="A62" s="276"/>
      <c r="B62" s="493"/>
      <c r="C62" s="273" t="s">
        <v>383</v>
      </c>
      <c r="D62" s="500" t="s">
        <v>384</v>
      </c>
      <c r="E62" s="190"/>
      <c r="F62" s="279">
        <v>8586</v>
      </c>
      <c r="G62" s="344"/>
    </row>
    <row r="63" spans="1:7" s="401" customFormat="1" ht="12.75">
      <c r="A63" s="276"/>
      <c r="B63" s="493"/>
      <c r="C63" s="273" t="s">
        <v>364</v>
      </c>
      <c r="D63" s="500" t="s">
        <v>365</v>
      </c>
      <c r="E63" s="190"/>
      <c r="F63" s="279">
        <v>6250</v>
      </c>
      <c r="G63" s="344"/>
    </row>
    <row r="64" spans="1:7" s="401" customFormat="1" ht="12.75">
      <c r="A64" s="276"/>
      <c r="B64" s="493"/>
      <c r="C64" s="273" t="s">
        <v>366</v>
      </c>
      <c r="D64" s="491" t="s">
        <v>367</v>
      </c>
      <c r="E64" s="190"/>
      <c r="F64" s="279">
        <v>1000</v>
      </c>
      <c r="G64" s="344"/>
    </row>
    <row r="65" spans="1:7" s="401" customFormat="1" ht="12.75">
      <c r="A65" s="276"/>
      <c r="B65" s="493"/>
      <c r="C65" s="273" t="s">
        <v>368</v>
      </c>
      <c r="D65" s="500" t="s">
        <v>369</v>
      </c>
      <c r="E65" s="190"/>
      <c r="F65" s="279">
        <v>36330</v>
      </c>
      <c r="G65" s="344"/>
    </row>
    <row r="66" spans="1:7" s="401" customFormat="1" ht="22.5">
      <c r="A66" s="276"/>
      <c r="B66" s="493"/>
      <c r="C66" s="273" t="s">
        <v>392</v>
      </c>
      <c r="D66" s="500" t="s">
        <v>393</v>
      </c>
      <c r="E66" s="190"/>
      <c r="F66" s="279">
        <v>300</v>
      </c>
      <c r="G66" s="344"/>
    </row>
    <row r="67" spans="1:7" s="401" customFormat="1" ht="22.5">
      <c r="A67" s="276"/>
      <c r="B67" s="493"/>
      <c r="C67" s="273" t="s">
        <v>394</v>
      </c>
      <c r="D67" s="500" t="s">
        <v>395</v>
      </c>
      <c r="E67" s="190"/>
      <c r="F67" s="279">
        <v>1700</v>
      </c>
      <c r="G67" s="344"/>
    </row>
    <row r="68" spans="1:7" s="401" customFormat="1" ht="12.75">
      <c r="A68" s="276"/>
      <c r="B68" s="498" t="s">
        <v>193</v>
      </c>
      <c r="C68" s="273"/>
      <c r="D68" s="25" t="s">
        <v>194</v>
      </c>
      <c r="E68" s="190">
        <f>SUM(E69)</f>
        <v>28000</v>
      </c>
      <c r="F68" s="151">
        <f>SUM(F70:F79)</f>
        <v>28000</v>
      </c>
      <c r="G68" s="151">
        <f>SUM(G69:G74)</f>
        <v>0</v>
      </c>
    </row>
    <row r="69" spans="1:7" s="401" customFormat="1" ht="45.75" customHeight="1">
      <c r="A69" s="505"/>
      <c r="B69" s="272"/>
      <c r="C69" s="274" t="s">
        <v>170</v>
      </c>
      <c r="D69" s="500" t="s">
        <v>171</v>
      </c>
      <c r="E69" s="269">
        <v>28000</v>
      </c>
      <c r="F69" s="279"/>
      <c r="G69" s="344"/>
    </row>
    <row r="70" spans="1:7" s="401" customFormat="1" ht="12.75">
      <c r="A70" s="505"/>
      <c r="B70" s="276"/>
      <c r="C70" s="274" t="s">
        <v>364</v>
      </c>
      <c r="D70" s="500" t="s">
        <v>365</v>
      </c>
      <c r="E70" s="269"/>
      <c r="F70" s="279">
        <v>1759</v>
      </c>
      <c r="G70" s="344"/>
    </row>
    <row r="71" spans="1:7" s="401" customFormat="1" ht="12.75">
      <c r="A71" s="505"/>
      <c r="B71" s="276"/>
      <c r="C71" s="274" t="s">
        <v>366</v>
      </c>
      <c r="D71" s="500" t="s">
        <v>367</v>
      </c>
      <c r="E71" s="269"/>
      <c r="F71" s="279">
        <v>49</v>
      </c>
      <c r="G71" s="344"/>
    </row>
    <row r="72" spans="1:7" s="401" customFormat="1" ht="12.75">
      <c r="A72" s="505"/>
      <c r="B72" s="276"/>
      <c r="C72" s="274" t="s">
        <v>368</v>
      </c>
      <c r="D72" s="392" t="s">
        <v>369</v>
      </c>
      <c r="E72" s="269"/>
      <c r="F72" s="279">
        <v>12520</v>
      </c>
      <c r="G72" s="344"/>
    </row>
    <row r="73" spans="1:7" s="401" customFormat="1" ht="12.75">
      <c r="A73" s="505"/>
      <c r="B73" s="276"/>
      <c r="C73" s="274" t="s">
        <v>385</v>
      </c>
      <c r="D73" s="500" t="s">
        <v>386</v>
      </c>
      <c r="E73" s="269"/>
      <c r="F73" s="279">
        <v>1104</v>
      </c>
      <c r="G73" s="344"/>
    </row>
    <row r="74" spans="1:7" s="401" customFormat="1" ht="12.75">
      <c r="A74" s="505"/>
      <c r="B74" s="276"/>
      <c r="C74" s="494" t="s">
        <v>372</v>
      </c>
      <c r="D74" s="500" t="s">
        <v>361</v>
      </c>
      <c r="E74" s="269"/>
      <c r="F74" s="279">
        <v>6221</v>
      </c>
      <c r="G74" s="344"/>
    </row>
    <row r="75" spans="1:7" s="401" customFormat="1" ht="25.5" customHeight="1">
      <c r="A75" s="505"/>
      <c r="B75" s="276"/>
      <c r="C75" s="274" t="s">
        <v>387</v>
      </c>
      <c r="D75" s="510" t="s">
        <v>388</v>
      </c>
      <c r="E75" s="269"/>
      <c r="F75" s="279">
        <v>75</v>
      </c>
      <c r="G75" s="344"/>
    </row>
    <row r="76" spans="1:7" s="401" customFormat="1" ht="22.5">
      <c r="A76" s="505"/>
      <c r="B76" s="276"/>
      <c r="C76" s="274" t="s">
        <v>373</v>
      </c>
      <c r="D76" s="511" t="s">
        <v>374</v>
      </c>
      <c r="E76" s="269"/>
      <c r="F76" s="279">
        <v>5283</v>
      </c>
      <c r="G76" s="344"/>
    </row>
    <row r="77" spans="1:7" s="401" customFormat="1" ht="12.75">
      <c r="A77" s="505"/>
      <c r="B77" s="276"/>
      <c r="C77" s="274" t="s">
        <v>396</v>
      </c>
      <c r="D77" s="511" t="s">
        <v>397</v>
      </c>
      <c r="E77" s="269"/>
      <c r="F77" s="279">
        <v>29</v>
      </c>
      <c r="G77" s="344"/>
    </row>
    <row r="78" spans="1:7" s="401" customFormat="1" ht="22.5">
      <c r="A78" s="505"/>
      <c r="B78" s="276"/>
      <c r="C78" s="274" t="s">
        <v>392</v>
      </c>
      <c r="D78" s="500" t="s">
        <v>393</v>
      </c>
      <c r="E78" s="269"/>
      <c r="F78" s="279">
        <v>700</v>
      </c>
      <c r="G78" s="344"/>
    </row>
    <row r="79" spans="1:7" s="401" customFormat="1" ht="22.5">
      <c r="A79" s="505"/>
      <c r="B79" s="276"/>
      <c r="C79" s="274" t="s">
        <v>394</v>
      </c>
      <c r="D79" s="500" t="s">
        <v>395</v>
      </c>
      <c r="E79" s="269"/>
      <c r="F79" s="279">
        <v>260</v>
      </c>
      <c r="G79" s="344"/>
    </row>
    <row r="80" spans="1:7" s="401" customFormat="1" ht="27.75" customHeight="1">
      <c r="A80" s="272" t="s">
        <v>195</v>
      </c>
      <c r="B80" s="272"/>
      <c r="C80" s="273"/>
      <c r="D80" s="25" t="s">
        <v>196</v>
      </c>
      <c r="E80" s="190">
        <f>SUM(E81,E116)</f>
        <v>3330317</v>
      </c>
      <c r="F80" s="190">
        <f>SUM(F81,F116)</f>
        <v>3330317</v>
      </c>
      <c r="G80" s="270">
        <f>G81</f>
        <v>7000</v>
      </c>
    </row>
    <row r="81" spans="1:7" s="401" customFormat="1" ht="27.75" customHeight="1">
      <c r="A81" s="273"/>
      <c r="B81" s="274" t="s">
        <v>197</v>
      </c>
      <c r="C81" s="274"/>
      <c r="D81" s="25" t="s">
        <v>198</v>
      </c>
      <c r="E81" s="190">
        <f>SUM(E82:E83)</f>
        <v>3330317</v>
      </c>
      <c r="F81" s="270">
        <f>SUM(F84:F114)</f>
        <v>3330317</v>
      </c>
      <c r="G81" s="151">
        <f>SUM(G82:G115)</f>
        <v>7000</v>
      </c>
    </row>
    <row r="82" spans="1:7" s="401" customFormat="1" ht="46.5" customHeight="1">
      <c r="A82" s="503" t="s">
        <v>195</v>
      </c>
      <c r="B82" s="272" t="s">
        <v>197</v>
      </c>
      <c r="C82" s="274" t="s">
        <v>170</v>
      </c>
      <c r="D82" s="500" t="s">
        <v>171</v>
      </c>
      <c r="E82" s="279">
        <v>2974717</v>
      </c>
      <c r="F82" s="279"/>
      <c r="G82" s="507"/>
    </row>
    <row r="83" spans="1:7" s="401" customFormat="1" ht="56.25">
      <c r="A83" s="503"/>
      <c r="B83" s="272"/>
      <c r="C83" s="494" t="s">
        <v>188</v>
      </c>
      <c r="D83" s="491" t="s">
        <v>295</v>
      </c>
      <c r="E83" s="390">
        <v>355600</v>
      </c>
      <c r="F83" s="390"/>
      <c r="G83" s="508"/>
    </row>
    <row r="84" spans="1:7" s="401" customFormat="1" ht="12.75">
      <c r="A84" s="505"/>
      <c r="B84" s="276"/>
      <c r="C84" s="494" t="s">
        <v>398</v>
      </c>
      <c r="D84" s="512" t="s">
        <v>399</v>
      </c>
      <c r="E84" s="390"/>
      <c r="F84" s="390">
        <v>2000</v>
      </c>
      <c r="G84" s="508"/>
    </row>
    <row r="85" spans="1:7" s="401" customFormat="1" ht="24.75" customHeight="1">
      <c r="A85" s="505"/>
      <c r="B85" s="276"/>
      <c r="C85" s="274" t="s">
        <v>400</v>
      </c>
      <c r="D85" s="500" t="s">
        <v>401</v>
      </c>
      <c r="E85" s="269"/>
      <c r="F85" s="279">
        <v>147000</v>
      </c>
      <c r="G85" s="507"/>
    </row>
    <row r="86" spans="1:7" s="401" customFormat="1" ht="15.75" customHeight="1">
      <c r="A86" s="505"/>
      <c r="B86" s="276"/>
      <c r="C86" s="274" t="s">
        <v>379</v>
      </c>
      <c r="D86" s="500" t="s">
        <v>380</v>
      </c>
      <c r="E86" s="269"/>
      <c r="F86" s="279">
        <v>21000</v>
      </c>
      <c r="G86" s="507"/>
    </row>
    <row r="87" spans="1:7" s="401" customFormat="1" ht="22.5">
      <c r="A87" s="505"/>
      <c r="B87" s="276"/>
      <c r="C87" s="274" t="s">
        <v>381</v>
      </c>
      <c r="D87" s="392" t="s">
        <v>382</v>
      </c>
      <c r="E87" s="269"/>
      <c r="F87" s="279">
        <v>32811</v>
      </c>
      <c r="G87" s="507"/>
    </row>
    <row r="88" spans="1:7" s="401" customFormat="1" ht="12.75">
      <c r="A88" s="505"/>
      <c r="B88" s="276"/>
      <c r="C88" s="494" t="s">
        <v>383</v>
      </c>
      <c r="D88" s="491" t="s">
        <v>384</v>
      </c>
      <c r="E88" s="495"/>
      <c r="F88" s="390">
        <v>2000</v>
      </c>
      <c r="G88" s="508"/>
    </row>
    <row r="89" spans="1:7" s="401" customFormat="1" ht="23.25" customHeight="1">
      <c r="A89" s="505"/>
      <c r="B89" s="276"/>
      <c r="C89" s="274" t="s">
        <v>402</v>
      </c>
      <c r="D89" s="500" t="s">
        <v>403</v>
      </c>
      <c r="E89" s="269"/>
      <c r="F89" s="279">
        <v>1933000</v>
      </c>
      <c r="G89" s="507"/>
    </row>
    <row r="90" spans="1:7" s="401" customFormat="1" ht="23.25" customHeight="1">
      <c r="A90" s="505"/>
      <c r="B90" s="276"/>
      <c r="C90" s="494" t="s">
        <v>404</v>
      </c>
      <c r="D90" s="491" t="s">
        <v>405</v>
      </c>
      <c r="E90" s="495"/>
      <c r="F90" s="390">
        <v>103000</v>
      </c>
      <c r="G90" s="508"/>
    </row>
    <row r="91" spans="1:7" s="401" customFormat="1" ht="21.75" customHeight="1">
      <c r="A91" s="505"/>
      <c r="B91" s="276"/>
      <c r="C91" s="274" t="s">
        <v>406</v>
      </c>
      <c r="D91" s="500" t="s">
        <v>407</v>
      </c>
      <c r="E91" s="269"/>
      <c r="F91" s="279">
        <v>123941</v>
      </c>
      <c r="G91" s="507"/>
    </row>
    <row r="92" spans="1:7" s="401" customFormat="1" ht="36" customHeight="1">
      <c r="A92" s="505"/>
      <c r="B92" s="276"/>
      <c r="C92" s="274" t="s">
        <v>408</v>
      </c>
      <c r="D92" s="392" t="s">
        <v>409</v>
      </c>
      <c r="E92" s="269"/>
      <c r="F92" s="279">
        <v>77958</v>
      </c>
      <c r="G92" s="507"/>
    </row>
    <row r="93" spans="1:7" s="401" customFormat="1" ht="12.75">
      <c r="A93" s="505"/>
      <c r="B93" s="276"/>
      <c r="C93" s="274" t="s">
        <v>364</v>
      </c>
      <c r="D93" s="500" t="s">
        <v>365</v>
      </c>
      <c r="E93" s="269"/>
      <c r="F93" s="279">
        <v>10038</v>
      </c>
      <c r="G93" s="507"/>
    </row>
    <row r="94" spans="1:7" s="401" customFormat="1" ht="12.75">
      <c r="A94" s="505"/>
      <c r="B94" s="276"/>
      <c r="C94" s="274" t="s">
        <v>366</v>
      </c>
      <c r="D94" s="500" t="s">
        <v>367</v>
      </c>
      <c r="E94" s="269"/>
      <c r="F94" s="279">
        <v>1569</v>
      </c>
      <c r="G94" s="507"/>
    </row>
    <row r="95" spans="1:7" s="401" customFormat="1" ht="12.75">
      <c r="A95" s="505"/>
      <c r="B95" s="276"/>
      <c r="C95" s="274" t="s">
        <v>368</v>
      </c>
      <c r="D95" s="392" t="s">
        <v>369</v>
      </c>
      <c r="E95" s="269"/>
      <c r="F95" s="279">
        <v>4000</v>
      </c>
      <c r="G95" s="507"/>
    </row>
    <row r="96" spans="1:7" s="401" customFormat="1" ht="22.5" customHeight="1">
      <c r="A96" s="505"/>
      <c r="B96" s="276"/>
      <c r="C96" s="274" t="s">
        <v>410</v>
      </c>
      <c r="D96" s="500" t="s">
        <v>411</v>
      </c>
      <c r="E96" s="269"/>
      <c r="F96" s="279">
        <v>87826</v>
      </c>
      <c r="G96" s="507"/>
    </row>
    <row r="97" spans="1:7" s="401" customFormat="1" ht="11.25" customHeight="1">
      <c r="A97" s="505"/>
      <c r="B97" s="276"/>
      <c r="C97" s="274" t="s">
        <v>385</v>
      </c>
      <c r="D97" s="500" t="s">
        <v>386</v>
      </c>
      <c r="E97" s="269"/>
      <c r="F97" s="279">
        <v>144729</v>
      </c>
      <c r="G97" s="507"/>
    </row>
    <row r="98" spans="1:7" s="401" customFormat="1" ht="12.75" customHeight="1">
      <c r="A98" s="504"/>
      <c r="B98" s="490"/>
      <c r="C98" s="274" t="s">
        <v>412</v>
      </c>
      <c r="D98" s="500" t="s">
        <v>413</v>
      </c>
      <c r="E98" s="269"/>
      <c r="F98" s="279">
        <v>1000</v>
      </c>
      <c r="G98" s="507"/>
    </row>
    <row r="99" spans="1:7" s="401" customFormat="1" ht="12.75" customHeight="1">
      <c r="A99" s="504"/>
      <c r="B99" s="490"/>
      <c r="C99" s="274" t="s">
        <v>414</v>
      </c>
      <c r="D99" s="392" t="s">
        <v>415</v>
      </c>
      <c r="E99" s="269"/>
      <c r="F99" s="279">
        <v>0</v>
      </c>
      <c r="G99" s="507"/>
    </row>
    <row r="100" spans="1:7" s="401" customFormat="1" ht="12" customHeight="1">
      <c r="A100" s="505"/>
      <c r="B100" s="276"/>
      <c r="C100" s="274" t="s">
        <v>416</v>
      </c>
      <c r="D100" s="500" t="s">
        <v>417</v>
      </c>
      <c r="E100" s="269"/>
      <c r="F100" s="279">
        <v>90000</v>
      </c>
      <c r="G100" s="507"/>
    </row>
    <row r="101" spans="1:7" s="401" customFormat="1" ht="12.75" customHeight="1">
      <c r="A101" s="505"/>
      <c r="B101" s="276"/>
      <c r="C101" s="274" t="s">
        <v>370</v>
      </c>
      <c r="D101" s="500" t="s">
        <v>418</v>
      </c>
      <c r="E101" s="269"/>
      <c r="F101" s="279">
        <v>106400</v>
      </c>
      <c r="G101" s="507"/>
    </row>
    <row r="102" spans="1:7" s="401" customFormat="1" ht="12.75" customHeight="1">
      <c r="A102" s="505"/>
      <c r="B102" s="276"/>
      <c r="C102" s="274" t="s">
        <v>419</v>
      </c>
      <c r="D102" s="500" t="s">
        <v>420</v>
      </c>
      <c r="E102" s="269"/>
      <c r="F102" s="279">
        <v>14775</v>
      </c>
      <c r="G102" s="507"/>
    </row>
    <row r="103" spans="1:7" s="401" customFormat="1" ht="13.5" customHeight="1">
      <c r="A103" s="505"/>
      <c r="B103" s="276"/>
      <c r="C103" s="274" t="s">
        <v>372</v>
      </c>
      <c r="D103" s="500" t="s">
        <v>361</v>
      </c>
      <c r="E103" s="269"/>
      <c r="F103" s="279">
        <v>32000</v>
      </c>
      <c r="G103" s="507"/>
    </row>
    <row r="104" spans="1:7" s="401" customFormat="1" ht="11.25" customHeight="1">
      <c r="A104" s="505"/>
      <c r="B104" s="276"/>
      <c r="C104" s="274" t="s">
        <v>421</v>
      </c>
      <c r="D104" s="511" t="s">
        <v>422</v>
      </c>
      <c r="E104" s="269"/>
      <c r="F104" s="279">
        <v>4000</v>
      </c>
      <c r="G104" s="507"/>
    </row>
    <row r="105" spans="1:7" s="401" customFormat="1" ht="24.75" customHeight="1">
      <c r="A105" s="505"/>
      <c r="B105" s="276"/>
      <c r="C105" s="274" t="s">
        <v>423</v>
      </c>
      <c r="D105" s="511" t="s">
        <v>424</v>
      </c>
      <c r="E105" s="269"/>
      <c r="F105" s="279">
        <v>7000</v>
      </c>
      <c r="G105" s="507"/>
    </row>
    <row r="106" spans="1:7" s="401" customFormat="1" ht="25.5" customHeight="1">
      <c r="A106" s="505"/>
      <c r="B106" s="276"/>
      <c r="C106" s="274" t="s">
        <v>387</v>
      </c>
      <c r="D106" s="511" t="s">
        <v>388</v>
      </c>
      <c r="E106" s="269"/>
      <c r="F106" s="279">
        <v>5000</v>
      </c>
      <c r="G106" s="507"/>
    </row>
    <row r="107" spans="1:7" s="401" customFormat="1" ht="12" customHeight="1">
      <c r="A107" s="505"/>
      <c r="B107" s="276"/>
      <c r="C107" s="274" t="s">
        <v>396</v>
      </c>
      <c r="D107" s="500" t="s">
        <v>397</v>
      </c>
      <c r="E107" s="269"/>
      <c r="F107" s="279">
        <v>4000</v>
      </c>
      <c r="G107" s="507"/>
    </row>
    <row r="108" spans="1:7" s="401" customFormat="1" ht="12" customHeight="1">
      <c r="A108" s="504"/>
      <c r="B108" s="490"/>
      <c r="C108" s="274" t="s">
        <v>375</v>
      </c>
      <c r="D108" s="500" t="s">
        <v>376</v>
      </c>
      <c r="E108" s="269"/>
      <c r="F108" s="279">
        <v>2000</v>
      </c>
      <c r="G108" s="507"/>
    </row>
    <row r="109" spans="1:7" s="401" customFormat="1" ht="22.5">
      <c r="A109" s="505"/>
      <c r="B109" s="276"/>
      <c r="C109" s="274" t="s">
        <v>390</v>
      </c>
      <c r="D109" s="500" t="s">
        <v>391</v>
      </c>
      <c r="E109" s="269"/>
      <c r="F109" s="279">
        <v>2000</v>
      </c>
      <c r="G109" s="507"/>
    </row>
    <row r="110" spans="1:7" s="401" customFormat="1" ht="27.75" customHeight="1">
      <c r="A110" s="505"/>
      <c r="B110" s="276"/>
      <c r="C110" s="274" t="s">
        <v>425</v>
      </c>
      <c r="D110" s="500" t="s">
        <v>426</v>
      </c>
      <c r="E110" s="269"/>
      <c r="F110" s="279">
        <v>9445</v>
      </c>
      <c r="G110" s="507"/>
    </row>
    <row r="111" spans="1:7" s="401" customFormat="1" ht="12.75">
      <c r="A111" s="505"/>
      <c r="B111" s="276"/>
      <c r="C111" s="274" t="s">
        <v>427</v>
      </c>
      <c r="D111" s="500" t="s">
        <v>428</v>
      </c>
      <c r="E111" s="269"/>
      <c r="F111" s="279">
        <v>225</v>
      </c>
      <c r="G111" s="507"/>
    </row>
    <row r="112" spans="1:7" s="401" customFormat="1" ht="26.25" customHeight="1">
      <c r="A112" s="505"/>
      <c r="B112" s="276"/>
      <c r="C112" s="494" t="s">
        <v>392</v>
      </c>
      <c r="D112" s="511" t="s">
        <v>393</v>
      </c>
      <c r="E112" s="269"/>
      <c r="F112" s="279">
        <v>2000</v>
      </c>
      <c r="G112" s="507"/>
    </row>
    <row r="113" spans="1:7" s="401" customFormat="1" ht="23.25" customHeight="1">
      <c r="A113" s="505"/>
      <c r="B113" s="276"/>
      <c r="C113" s="274" t="s">
        <v>394</v>
      </c>
      <c r="D113" s="392" t="s">
        <v>395</v>
      </c>
      <c r="E113" s="269"/>
      <c r="F113" s="279">
        <v>4000</v>
      </c>
      <c r="G113" s="507"/>
    </row>
    <row r="114" spans="1:7" s="401" customFormat="1" ht="21.75" customHeight="1">
      <c r="A114" s="505"/>
      <c r="B114" s="276"/>
      <c r="C114" s="274" t="s">
        <v>429</v>
      </c>
      <c r="D114" s="392" t="s">
        <v>430</v>
      </c>
      <c r="E114" s="269"/>
      <c r="F114" s="279">
        <v>355600</v>
      </c>
      <c r="G114" s="507"/>
    </row>
    <row r="115" spans="1:7" s="401" customFormat="1" ht="32.25" customHeight="1">
      <c r="A115" s="502"/>
      <c r="B115" s="275"/>
      <c r="C115" s="274" t="s">
        <v>362</v>
      </c>
      <c r="D115" s="500" t="s">
        <v>363</v>
      </c>
      <c r="E115" s="269"/>
      <c r="F115" s="279"/>
      <c r="G115" s="279">
        <v>7000</v>
      </c>
    </row>
    <row r="116" spans="1:7" s="401" customFormat="1" ht="12.75" hidden="1">
      <c r="A116" s="276" t="s">
        <v>195</v>
      </c>
      <c r="B116" s="493" t="s">
        <v>199</v>
      </c>
      <c r="C116" s="273"/>
      <c r="D116" s="513" t="s">
        <v>200</v>
      </c>
      <c r="E116" s="190">
        <f>SUM(E117:E117)</f>
        <v>0</v>
      </c>
      <c r="F116" s="151">
        <f>SUM(F118:F121)</f>
        <v>0</v>
      </c>
      <c r="G116" s="151">
        <f>SUM(G118:G118)</f>
        <v>0</v>
      </c>
    </row>
    <row r="117" spans="1:7" s="401" customFormat="1" ht="45.75" customHeight="1" hidden="1">
      <c r="A117" s="503"/>
      <c r="B117" s="272"/>
      <c r="C117" s="494" t="s">
        <v>170</v>
      </c>
      <c r="D117" s="491" t="s">
        <v>171</v>
      </c>
      <c r="E117" s="495">
        <v>0</v>
      </c>
      <c r="F117" s="390"/>
      <c r="G117" s="492"/>
    </row>
    <row r="118" spans="1:7" s="401" customFormat="1" ht="12.75" hidden="1">
      <c r="A118" s="505"/>
      <c r="B118" s="276"/>
      <c r="C118" s="274" t="s">
        <v>385</v>
      </c>
      <c r="D118" s="500" t="s">
        <v>386</v>
      </c>
      <c r="E118" s="269"/>
      <c r="F118" s="279">
        <v>0</v>
      </c>
      <c r="G118" s="344"/>
    </row>
    <row r="119" spans="1:7" s="401" customFormat="1" ht="12.75" hidden="1">
      <c r="A119" s="505"/>
      <c r="B119" s="276"/>
      <c r="C119" s="274" t="s">
        <v>372</v>
      </c>
      <c r="D119" s="500" t="s">
        <v>361</v>
      </c>
      <c r="E119" s="269"/>
      <c r="F119" s="279">
        <v>0</v>
      </c>
      <c r="G119" s="344"/>
    </row>
    <row r="120" spans="1:7" s="401" customFormat="1" ht="24" customHeight="1" hidden="1">
      <c r="A120" s="505"/>
      <c r="B120" s="276"/>
      <c r="C120" s="274" t="s">
        <v>392</v>
      </c>
      <c r="D120" s="511" t="s">
        <v>393</v>
      </c>
      <c r="E120" s="269"/>
      <c r="F120" s="279">
        <v>0</v>
      </c>
      <c r="G120" s="344"/>
    </row>
    <row r="121" spans="1:7" s="401" customFormat="1" ht="22.5" hidden="1">
      <c r="A121" s="502"/>
      <c r="B121" s="275"/>
      <c r="C121" s="494" t="s">
        <v>394</v>
      </c>
      <c r="D121" s="512" t="s">
        <v>395</v>
      </c>
      <c r="E121" s="495"/>
      <c r="F121" s="390">
        <v>0</v>
      </c>
      <c r="G121" s="492"/>
    </row>
    <row r="122" spans="1:7" s="401" customFormat="1" ht="15.75" customHeight="1">
      <c r="A122" s="273" t="s">
        <v>202</v>
      </c>
      <c r="B122" s="273"/>
      <c r="C122" s="273"/>
      <c r="D122" s="25" t="s">
        <v>203</v>
      </c>
      <c r="E122" s="190">
        <f>SUM(E123,E126)</f>
        <v>1356064</v>
      </c>
      <c r="F122" s="190">
        <f>SUM(F123,F126)</f>
        <v>1356064</v>
      </c>
      <c r="G122" s="270">
        <f>G126</f>
        <v>0</v>
      </c>
    </row>
    <row r="123" spans="1:7" s="401" customFormat="1" ht="15.75" customHeight="1" hidden="1">
      <c r="A123" s="272"/>
      <c r="B123" s="498" t="s">
        <v>431</v>
      </c>
      <c r="C123" s="273"/>
      <c r="D123" s="80" t="s">
        <v>432</v>
      </c>
      <c r="E123" s="190">
        <f>SUM(E124:E124)</f>
        <v>0</v>
      </c>
      <c r="F123" s="151">
        <f>SUM(F125:F125)</f>
        <v>0</v>
      </c>
      <c r="G123" s="151">
        <f>SUM(G125:G125)</f>
        <v>0</v>
      </c>
    </row>
    <row r="124" spans="1:7" s="401" customFormat="1" ht="43.5" customHeight="1" hidden="1">
      <c r="A124" s="276"/>
      <c r="B124" s="498"/>
      <c r="C124" s="494" t="s">
        <v>188</v>
      </c>
      <c r="D124" s="491" t="s">
        <v>295</v>
      </c>
      <c r="E124" s="495">
        <v>0</v>
      </c>
      <c r="F124" s="390"/>
      <c r="G124" s="492"/>
    </row>
    <row r="125" spans="1:7" s="401" customFormat="1" ht="43.5" customHeight="1" hidden="1">
      <c r="A125" s="276"/>
      <c r="B125" s="494"/>
      <c r="C125" s="273" t="s">
        <v>433</v>
      </c>
      <c r="D125" s="514" t="s">
        <v>434</v>
      </c>
      <c r="E125" s="269"/>
      <c r="F125" s="279">
        <v>0</v>
      </c>
      <c r="G125" s="344"/>
    </row>
    <row r="126" spans="1:7" s="401" customFormat="1" ht="44.25" customHeight="1">
      <c r="A126" s="273" t="s">
        <v>202</v>
      </c>
      <c r="B126" s="274" t="s">
        <v>204</v>
      </c>
      <c r="C126" s="273"/>
      <c r="D126" s="515" t="s">
        <v>205</v>
      </c>
      <c r="E126" s="190">
        <f>SUM(E127:E127)</f>
        <v>1356064</v>
      </c>
      <c r="F126" s="151">
        <f>SUM(F128:F128)</f>
        <v>1356064</v>
      </c>
      <c r="G126" s="151">
        <f>SUM(G128:G128)</f>
        <v>0</v>
      </c>
    </row>
    <row r="127" spans="1:7" s="401" customFormat="1" ht="45" customHeight="1">
      <c r="A127" s="276"/>
      <c r="B127" s="493"/>
      <c r="C127" s="494" t="s">
        <v>170</v>
      </c>
      <c r="D127" s="491" t="s">
        <v>171</v>
      </c>
      <c r="E127" s="495">
        <v>1356064</v>
      </c>
      <c r="F127" s="390"/>
      <c r="G127" s="492"/>
    </row>
    <row r="128" spans="1:7" s="401" customFormat="1" ht="12.75">
      <c r="A128" s="275"/>
      <c r="B128" s="494"/>
      <c r="C128" s="274" t="s">
        <v>435</v>
      </c>
      <c r="D128" s="500" t="s">
        <v>436</v>
      </c>
      <c r="E128" s="269"/>
      <c r="F128" s="279">
        <v>1356064</v>
      </c>
      <c r="G128" s="344"/>
    </row>
    <row r="129" spans="1:7" s="401" customFormat="1" ht="14.25" customHeight="1">
      <c r="A129" s="272">
        <v>852</v>
      </c>
      <c r="B129" s="274"/>
      <c r="C129" s="273"/>
      <c r="D129" s="25" t="s">
        <v>211</v>
      </c>
      <c r="E129" s="190">
        <f>SUM(E130)</f>
        <v>442093</v>
      </c>
      <c r="F129" s="190">
        <f>SUM(F130)</f>
        <v>442093</v>
      </c>
      <c r="G129" s="270">
        <f>SUM(G130)</f>
        <v>1049</v>
      </c>
    </row>
    <row r="130" spans="1:7" s="401" customFormat="1" ht="15" customHeight="1">
      <c r="A130" s="272"/>
      <c r="B130" s="498" t="s">
        <v>206</v>
      </c>
      <c r="C130" s="273"/>
      <c r="D130" s="25" t="s">
        <v>207</v>
      </c>
      <c r="E130" s="190">
        <f>SUM(E131:E148)</f>
        <v>442093</v>
      </c>
      <c r="F130" s="190">
        <f>SUM(F132:F150)</f>
        <v>442093</v>
      </c>
      <c r="G130" s="270">
        <f>SUM(G151)</f>
        <v>1049</v>
      </c>
    </row>
    <row r="131" spans="1:7" s="401" customFormat="1" ht="48" customHeight="1">
      <c r="A131" s="505"/>
      <c r="B131" s="272"/>
      <c r="C131" s="274" t="s">
        <v>170</v>
      </c>
      <c r="D131" s="500" t="s">
        <v>171</v>
      </c>
      <c r="E131" s="269">
        <v>442093</v>
      </c>
      <c r="F131" s="279"/>
      <c r="G131" s="344"/>
    </row>
    <row r="132" spans="1:7" s="401" customFormat="1" ht="11.25" customHeight="1">
      <c r="A132" s="505"/>
      <c r="B132" s="276"/>
      <c r="C132" s="568" t="s">
        <v>437</v>
      </c>
      <c r="D132" s="557" t="s">
        <v>438</v>
      </c>
      <c r="E132" s="559"/>
      <c r="F132" s="561">
        <v>1280</v>
      </c>
      <c r="G132" s="549"/>
    </row>
    <row r="133" spans="1:7" s="401" customFormat="1" ht="3" customHeight="1">
      <c r="A133" s="505"/>
      <c r="B133" s="276"/>
      <c r="C133" s="563"/>
      <c r="D133" s="558"/>
      <c r="E133" s="560"/>
      <c r="F133" s="562"/>
      <c r="G133" s="550"/>
    </row>
    <row r="134" spans="1:7" s="401" customFormat="1" ht="13.5" customHeight="1">
      <c r="A134" s="505"/>
      <c r="B134" s="276"/>
      <c r="C134" s="274" t="s">
        <v>379</v>
      </c>
      <c r="D134" s="500" t="s">
        <v>380</v>
      </c>
      <c r="E134" s="189"/>
      <c r="F134" s="278">
        <v>208000</v>
      </c>
      <c r="G134" s="344"/>
    </row>
    <row r="135" spans="1:7" s="401" customFormat="1" ht="12.75">
      <c r="A135" s="505"/>
      <c r="B135" s="276"/>
      <c r="C135" s="274" t="s">
        <v>383</v>
      </c>
      <c r="D135" s="500" t="s">
        <v>384</v>
      </c>
      <c r="E135" s="189"/>
      <c r="F135" s="278">
        <v>12706</v>
      </c>
      <c r="G135" s="344"/>
    </row>
    <row r="136" spans="1:7" s="401" customFormat="1" ht="12.75">
      <c r="A136" s="505"/>
      <c r="B136" s="276"/>
      <c r="C136" s="494" t="s">
        <v>364</v>
      </c>
      <c r="D136" s="491" t="s">
        <v>365</v>
      </c>
      <c r="E136" s="188"/>
      <c r="F136" s="389">
        <v>36173</v>
      </c>
      <c r="G136" s="492"/>
    </row>
    <row r="137" spans="1:7" s="401" customFormat="1" ht="12.75">
      <c r="A137" s="505"/>
      <c r="B137" s="276"/>
      <c r="C137" s="494" t="s">
        <v>366</v>
      </c>
      <c r="D137" s="491" t="s">
        <v>367</v>
      </c>
      <c r="E137" s="188"/>
      <c r="F137" s="389">
        <v>5409</v>
      </c>
      <c r="G137" s="492"/>
    </row>
    <row r="138" spans="1:7" s="401" customFormat="1" ht="12.75">
      <c r="A138" s="505"/>
      <c r="B138" s="276"/>
      <c r="C138" s="494" t="s">
        <v>368</v>
      </c>
      <c r="D138" s="491" t="s">
        <v>439</v>
      </c>
      <c r="E138" s="188"/>
      <c r="F138" s="389">
        <v>11508</v>
      </c>
      <c r="G138" s="492"/>
    </row>
    <row r="139" spans="1:7" s="401" customFormat="1" ht="12.75">
      <c r="A139" s="505"/>
      <c r="B139" s="276"/>
      <c r="C139" s="494" t="s">
        <v>385</v>
      </c>
      <c r="D139" s="491" t="s">
        <v>386</v>
      </c>
      <c r="E139" s="188"/>
      <c r="F139" s="389">
        <v>44456</v>
      </c>
      <c r="G139" s="492"/>
    </row>
    <row r="140" spans="1:7" s="401" customFormat="1" ht="12.75">
      <c r="A140" s="505"/>
      <c r="B140" s="276"/>
      <c r="C140" s="494" t="s">
        <v>416</v>
      </c>
      <c r="D140" s="491" t="s">
        <v>417</v>
      </c>
      <c r="E140" s="188"/>
      <c r="F140" s="389">
        <v>26000</v>
      </c>
      <c r="G140" s="492"/>
    </row>
    <row r="141" spans="1:7" s="401" customFormat="1" ht="12.75">
      <c r="A141" s="505"/>
      <c r="B141" s="276"/>
      <c r="C141" s="494" t="s">
        <v>370</v>
      </c>
      <c r="D141" s="491" t="s">
        <v>418</v>
      </c>
      <c r="E141" s="188"/>
      <c r="F141" s="389">
        <v>36523</v>
      </c>
      <c r="G141" s="492"/>
    </row>
    <row r="142" spans="1:7" s="401" customFormat="1" ht="12.75">
      <c r="A142" s="505"/>
      <c r="B142" s="276"/>
      <c r="C142" s="494" t="s">
        <v>419</v>
      </c>
      <c r="D142" s="491" t="s">
        <v>420</v>
      </c>
      <c r="E142" s="188"/>
      <c r="F142" s="389">
        <v>300</v>
      </c>
      <c r="G142" s="492"/>
    </row>
    <row r="143" spans="1:7" s="401" customFormat="1" ht="12.75">
      <c r="A143" s="505"/>
      <c r="B143" s="276"/>
      <c r="C143" s="274" t="s">
        <v>372</v>
      </c>
      <c r="D143" s="500" t="s">
        <v>361</v>
      </c>
      <c r="E143" s="191"/>
      <c r="F143" s="278">
        <v>31880</v>
      </c>
      <c r="G143" s="344"/>
    </row>
    <row r="144" spans="1:7" s="401" customFormat="1" ht="15.75" customHeight="1">
      <c r="A144" s="505"/>
      <c r="B144" s="276"/>
      <c r="C144" s="274" t="s">
        <v>421</v>
      </c>
      <c r="D144" s="500" t="s">
        <v>422</v>
      </c>
      <c r="E144" s="191"/>
      <c r="F144" s="278">
        <v>1279</v>
      </c>
      <c r="G144" s="344"/>
    </row>
    <row r="145" spans="1:7" s="401" customFormat="1" ht="27" customHeight="1">
      <c r="A145" s="505"/>
      <c r="B145" s="276"/>
      <c r="C145" s="274" t="s">
        <v>387</v>
      </c>
      <c r="D145" s="392" t="s">
        <v>388</v>
      </c>
      <c r="E145" s="191"/>
      <c r="F145" s="278">
        <v>3500</v>
      </c>
      <c r="G145" s="344"/>
    </row>
    <row r="146" spans="1:7" s="401" customFormat="1" ht="12.75">
      <c r="A146" s="505"/>
      <c r="B146" s="276"/>
      <c r="C146" s="274" t="s">
        <v>396</v>
      </c>
      <c r="D146" s="500" t="s">
        <v>397</v>
      </c>
      <c r="E146" s="191"/>
      <c r="F146" s="278">
        <v>5000</v>
      </c>
      <c r="G146" s="344"/>
    </row>
    <row r="147" spans="1:7" s="401" customFormat="1" ht="12.75">
      <c r="A147" s="505"/>
      <c r="B147" s="276"/>
      <c r="C147" s="274" t="s">
        <v>375</v>
      </c>
      <c r="D147" s="500" t="s">
        <v>376</v>
      </c>
      <c r="E147" s="191"/>
      <c r="F147" s="278">
        <v>600</v>
      </c>
      <c r="G147" s="344"/>
    </row>
    <row r="148" spans="1:7" s="401" customFormat="1" ht="22.5">
      <c r="A148" s="505"/>
      <c r="B148" s="276"/>
      <c r="C148" s="498" t="s">
        <v>390</v>
      </c>
      <c r="D148" s="516" t="s">
        <v>391</v>
      </c>
      <c r="E148" s="496"/>
      <c r="F148" s="391">
        <v>7708</v>
      </c>
      <c r="G148" s="509"/>
    </row>
    <row r="149" spans="1:7" s="401" customFormat="1" ht="27" customHeight="1">
      <c r="A149" s="505"/>
      <c r="B149" s="276"/>
      <c r="C149" s="498" t="s">
        <v>392</v>
      </c>
      <c r="D149" s="517" t="s">
        <v>393</v>
      </c>
      <c r="E149" s="496"/>
      <c r="F149" s="391">
        <v>1771</v>
      </c>
      <c r="G149" s="509"/>
    </row>
    <row r="150" spans="1:7" s="401" customFormat="1" ht="22.5">
      <c r="A150" s="505"/>
      <c r="B150" s="276"/>
      <c r="C150" s="498" t="s">
        <v>394</v>
      </c>
      <c r="D150" s="517" t="s">
        <v>395</v>
      </c>
      <c r="E150" s="496"/>
      <c r="F150" s="391">
        <v>8000</v>
      </c>
      <c r="G150" s="509"/>
    </row>
    <row r="151" spans="1:7" s="401" customFormat="1" ht="33.75">
      <c r="A151" s="502"/>
      <c r="B151" s="275"/>
      <c r="C151" s="274" t="s">
        <v>362</v>
      </c>
      <c r="D151" s="500" t="s">
        <v>363</v>
      </c>
      <c r="E151" s="496"/>
      <c r="F151" s="391"/>
      <c r="G151" s="391">
        <v>1049</v>
      </c>
    </row>
    <row r="152" spans="1:7" s="401" customFormat="1" ht="12.75">
      <c r="A152" s="564" t="s">
        <v>212</v>
      </c>
      <c r="B152" s="565"/>
      <c r="C152" s="566"/>
      <c r="D152" s="566"/>
      <c r="E152" s="151">
        <f>SUM(E129,E122,E80,E58,E33,E17,E11)</f>
        <v>5808709</v>
      </c>
      <c r="F152" s="151">
        <f>SUM(F129,F122,F80,F58,F33,F17,F11)</f>
        <v>5808709</v>
      </c>
      <c r="G152" s="151">
        <f>G11+G17+G33+G58+G80+G122+G129</f>
        <v>792049</v>
      </c>
    </row>
    <row r="153" spans="6:7" ht="12.75">
      <c r="F153" s="45"/>
      <c r="G153" s="27"/>
    </row>
    <row r="154" spans="6:7" ht="12.75">
      <c r="F154" s="45"/>
      <c r="G154" s="27"/>
    </row>
    <row r="155" spans="6:7" ht="12.75">
      <c r="F155" s="45"/>
      <c r="G155" s="27"/>
    </row>
    <row r="156" spans="6:7" ht="12.75">
      <c r="F156" s="45"/>
      <c r="G156" s="27"/>
    </row>
    <row r="157" spans="6:7" ht="12.75">
      <c r="F157" s="45"/>
      <c r="G157" s="27"/>
    </row>
    <row r="158" spans="6:7" ht="12.75">
      <c r="F158" s="45"/>
      <c r="G158" s="27"/>
    </row>
    <row r="159" spans="6:7" ht="12.75">
      <c r="F159" s="45"/>
      <c r="G159" s="27"/>
    </row>
    <row r="160" spans="6:7" ht="12.75">
      <c r="F160" s="45"/>
      <c r="G160" s="27"/>
    </row>
    <row r="161" spans="6:7" ht="12.75">
      <c r="F161" s="45"/>
      <c r="G161" s="27"/>
    </row>
    <row r="162" spans="6:7" ht="12.75">
      <c r="F162" s="45"/>
      <c r="G162" s="27"/>
    </row>
    <row r="163" spans="6:7" ht="12.75">
      <c r="F163" s="45"/>
      <c r="G163" s="27"/>
    </row>
    <row r="164" spans="6:7" ht="12.75">
      <c r="F164" s="45"/>
      <c r="G164" s="27"/>
    </row>
    <row r="165" spans="6:7" ht="12.75">
      <c r="F165" s="45"/>
      <c r="G165" s="27"/>
    </row>
    <row r="166" spans="6:7" ht="12.75">
      <c r="F166" s="45"/>
      <c r="G166" s="27"/>
    </row>
    <row r="167" spans="6:7" ht="12.75">
      <c r="F167" s="45"/>
      <c r="G167" s="27"/>
    </row>
    <row r="168" spans="6:7" ht="12.75">
      <c r="F168" s="45"/>
      <c r="G168" s="27"/>
    </row>
    <row r="169" spans="6:7" ht="12.75">
      <c r="F169" s="45"/>
      <c r="G169" s="27"/>
    </row>
    <row r="170" spans="6:7" ht="12.75">
      <c r="F170" s="45"/>
      <c r="G170" s="27"/>
    </row>
    <row r="171" spans="6:7" ht="12.75">
      <c r="F171" s="45"/>
      <c r="G171" s="27"/>
    </row>
    <row r="172" spans="6:7" ht="12.75">
      <c r="F172" s="45"/>
      <c r="G172" s="27"/>
    </row>
    <row r="173" spans="6:7" ht="12.75">
      <c r="F173" s="45"/>
      <c r="G173" s="27"/>
    </row>
    <row r="174" spans="6:7" ht="12.75">
      <c r="F174" s="45"/>
      <c r="G174" s="27"/>
    </row>
    <row r="175" spans="6:7" ht="12.75">
      <c r="F175" s="45"/>
      <c r="G175" s="27"/>
    </row>
    <row r="176" spans="6:7" ht="12.75">
      <c r="F176" s="45"/>
      <c r="G176" s="27"/>
    </row>
    <row r="177" spans="6:7" ht="12.75">
      <c r="F177" s="45"/>
      <c r="G177" s="27"/>
    </row>
    <row r="178" spans="6:7" ht="12.75">
      <c r="F178" s="45"/>
      <c r="G178" s="27"/>
    </row>
    <row r="179" spans="6:7" ht="12.75">
      <c r="F179" s="45"/>
      <c r="G179" s="27"/>
    </row>
    <row r="180" spans="6:7" ht="12.75">
      <c r="F180" s="45"/>
      <c r="G180" s="27"/>
    </row>
    <row r="181" spans="6:7" ht="12.75">
      <c r="F181" s="45"/>
      <c r="G181" s="27"/>
    </row>
    <row r="182" spans="6:7" ht="12.75">
      <c r="F182" s="45"/>
      <c r="G182" s="27"/>
    </row>
    <row r="183" spans="6:7" ht="12.75">
      <c r="F183" s="45"/>
      <c r="G183" s="27"/>
    </row>
    <row r="184" spans="6:7" ht="12.75">
      <c r="F184" s="45"/>
      <c r="G184" s="27"/>
    </row>
    <row r="185" spans="6:7" ht="12.75">
      <c r="F185" s="45"/>
      <c r="G185" s="27"/>
    </row>
    <row r="186" spans="6:7" ht="12.75">
      <c r="F186" s="45"/>
      <c r="G186" s="27"/>
    </row>
    <row r="187" spans="6:7" ht="12.75">
      <c r="F187" s="45"/>
      <c r="G187" s="27"/>
    </row>
    <row r="188" spans="6:7" ht="12.75">
      <c r="F188" s="45"/>
      <c r="G188" s="27"/>
    </row>
    <row r="189" spans="6:7" ht="12.75">
      <c r="F189" s="45"/>
      <c r="G189" s="27"/>
    </row>
    <row r="190" spans="6:7" ht="12.75">
      <c r="F190" s="45"/>
      <c r="G190" s="27"/>
    </row>
    <row r="191" spans="6:7" ht="12.75">
      <c r="F191" s="45"/>
      <c r="G191" s="27"/>
    </row>
    <row r="192" spans="6:7" ht="12.75">
      <c r="F192" s="45"/>
      <c r="G192" s="27"/>
    </row>
    <row r="193" spans="6:7" ht="12.75">
      <c r="F193" s="45"/>
      <c r="G193" s="27"/>
    </row>
    <row r="194" spans="6:7" ht="12.75">
      <c r="F194" s="45"/>
      <c r="G194" s="27"/>
    </row>
    <row r="195" spans="6:7" ht="12.75">
      <c r="F195" s="45"/>
      <c r="G195" s="27"/>
    </row>
    <row r="196" spans="6:7" ht="12.75">
      <c r="F196" s="45"/>
      <c r="G196" s="27"/>
    </row>
    <row r="197" spans="6:7" ht="12.75">
      <c r="F197" s="45"/>
      <c r="G197" s="27"/>
    </row>
    <row r="198" spans="6:7" ht="12.75">
      <c r="F198" s="45"/>
      <c r="G198" s="27"/>
    </row>
    <row r="199" spans="6:7" ht="12.75">
      <c r="F199" s="45"/>
      <c r="G199" s="27"/>
    </row>
    <row r="200" spans="6:7" ht="12.75">
      <c r="F200" s="45"/>
      <c r="G200" s="27"/>
    </row>
    <row r="201" spans="6:7" ht="12.75">
      <c r="F201" s="45"/>
      <c r="G201" s="27"/>
    </row>
    <row r="202" spans="6:7" ht="12.75">
      <c r="F202" s="45"/>
      <c r="G202" s="27"/>
    </row>
    <row r="203" spans="6:7" ht="12.75">
      <c r="F203" s="45"/>
      <c r="G203" s="27"/>
    </row>
    <row r="204" spans="6:7" ht="12.75">
      <c r="F204" s="45"/>
      <c r="G204" s="27"/>
    </row>
    <row r="205" spans="6:7" ht="12.75">
      <c r="F205" s="45"/>
      <c r="G205" s="27"/>
    </row>
    <row r="206" spans="6:7" ht="12.75">
      <c r="F206" s="45"/>
      <c r="G206" s="27"/>
    </row>
    <row r="207" spans="6:7" ht="12.75">
      <c r="F207" s="45"/>
      <c r="G207" s="27"/>
    </row>
    <row r="208" spans="6:7" ht="12.75">
      <c r="F208" s="45"/>
      <c r="G208" s="27"/>
    </row>
    <row r="209" spans="6:7" ht="12.75">
      <c r="F209" s="45"/>
      <c r="G209" s="27"/>
    </row>
    <row r="210" spans="6:7" ht="12.75">
      <c r="F210" s="45"/>
      <c r="G210" s="27"/>
    </row>
    <row r="211" spans="6:7" ht="12.75">
      <c r="F211" s="45"/>
      <c r="G211" s="27"/>
    </row>
    <row r="212" spans="6:7" ht="12.75">
      <c r="F212" s="45"/>
      <c r="G212" s="27"/>
    </row>
    <row r="213" spans="6:7" ht="12.75">
      <c r="F213" s="45"/>
      <c r="G213" s="27"/>
    </row>
    <row r="214" spans="6:7" ht="12.75">
      <c r="F214" s="45"/>
      <c r="G214" s="27"/>
    </row>
    <row r="215" spans="6:7" ht="12.75">
      <c r="F215" s="45"/>
      <c r="G215" s="27"/>
    </row>
    <row r="216" spans="6:7" ht="12.75">
      <c r="F216" s="45"/>
      <c r="G216" s="27"/>
    </row>
    <row r="217" spans="6:7" ht="12.75">
      <c r="F217" s="45"/>
      <c r="G217" s="27"/>
    </row>
    <row r="218" spans="6:7" ht="12.75">
      <c r="F218" s="45"/>
      <c r="G218" s="27"/>
    </row>
    <row r="219" spans="6:7" ht="12.75">
      <c r="F219" s="45"/>
      <c r="G219" s="27"/>
    </row>
    <row r="220" spans="6:7" ht="12.75">
      <c r="F220" s="45"/>
      <c r="G220" s="27"/>
    </row>
    <row r="221" spans="6:7" ht="12.75">
      <c r="F221" s="45"/>
      <c r="G221" s="27"/>
    </row>
    <row r="222" spans="6:7" ht="12.75">
      <c r="F222" s="45"/>
      <c r="G222" s="27"/>
    </row>
    <row r="223" spans="6:7" ht="12.75">
      <c r="F223" s="45"/>
      <c r="G223" s="27"/>
    </row>
    <row r="224" spans="6:7" ht="12.75">
      <c r="F224" s="45"/>
      <c r="G224" s="27"/>
    </row>
    <row r="225" spans="6:7" ht="12.75">
      <c r="F225" s="45"/>
      <c r="G225" s="27"/>
    </row>
    <row r="226" spans="6:7" ht="12.75">
      <c r="F226" s="45"/>
      <c r="G226" s="27"/>
    </row>
    <row r="227" spans="6:7" ht="12.75">
      <c r="F227" s="45"/>
      <c r="G227" s="27"/>
    </row>
    <row r="228" spans="6:7" ht="12.75">
      <c r="F228" s="45"/>
      <c r="G228" s="27"/>
    </row>
    <row r="229" spans="6:7" ht="12.75">
      <c r="F229" s="45"/>
      <c r="G229" s="27"/>
    </row>
    <row r="230" spans="6:7" ht="12.75">
      <c r="F230" s="45"/>
      <c r="G230" s="27"/>
    </row>
    <row r="231" spans="6:7" ht="12.75">
      <c r="F231" s="45"/>
      <c r="G231" s="27"/>
    </row>
    <row r="232" spans="6:7" ht="12.75">
      <c r="F232" s="45"/>
      <c r="G232" s="27"/>
    </row>
    <row r="233" spans="6:7" ht="12.75">
      <c r="F233" s="45"/>
      <c r="G233" s="27"/>
    </row>
    <row r="234" spans="6:7" ht="12.75">
      <c r="F234" s="45"/>
      <c r="G234" s="27"/>
    </row>
    <row r="235" spans="6:7" ht="12.75">
      <c r="F235" s="45"/>
      <c r="G235" s="27"/>
    </row>
    <row r="236" spans="6:7" ht="12.75">
      <c r="F236" s="45"/>
      <c r="G236" s="27"/>
    </row>
    <row r="237" spans="6:7" ht="12.75">
      <c r="F237" s="45"/>
      <c r="G237" s="27"/>
    </row>
    <row r="238" spans="6:7" ht="12.75">
      <c r="F238" s="45"/>
      <c r="G238" s="27"/>
    </row>
    <row r="239" spans="6:7" ht="12.75">
      <c r="F239" s="45"/>
      <c r="G239" s="27"/>
    </row>
    <row r="240" spans="6:7" ht="12.75">
      <c r="F240" s="45"/>
      <c r="G240" s="27"/>
    </row>
    <row r="241" spans="6:7" ht="12.75">
      <c r="F241" s="45"/>
      <c r="G241" s="27"/>
    </row>
    <row r="242" spans="6:7" ht="12.75">
      <c r="F242" s="45"/>
      <c r="G242" s="27"/>
    </row>
    <row r="243" spans="6:7" ht="12.75">
      <c r="F243" s="45"/>
      <c r="G243" s="27"/>
    </row>
    <row r="244" spans="6:7" ht="12.75">
      <c r="F244" s="45"/>
      <c r="G244" s="27"/>
    </row>
    <row r="245" spans="6:7" ht="12.75">
      <c r="F245" s="45"/>
      <c r="G245" s="27"/>
    </row>
    <row r="246" spans="6:7" ht="12.75">
      <c r="F246" s="45"/>
      <c r="G246" s="27"/>
    </row>
    <row r="247" spans="6:7" ht="12.75">
      <c r="F247" s="45"/>
      <c r="G247" s="27"/>
    </row>
    <row r="248" spans="6:7" ht="12.75">
      <c r="F248" s="45"/>
      <c r="G248" s="27"/>
    </row>
    <row r="249" spans="6:7" ht="12.75">
      <c r="F249" s="45"/>
      <c r="G249" s="27"/>
    </row>
    <row r="250" spans="6:7" ht="12.75">
      <c r="F250" s="45"/>
      <c r="G250" s="27"/>
    </row>
    <row r="251" spans="6:7" ht="12.75">
      <c r="F251" s="45"/>
      <c r="G251" s="27"/>
    </row>
    <row r="252" spans="6:7" ht="12.75">
      <c r="F252" s="45"/>
      <c r="G252" s="27"/>
    </row>
    <row r="253" spans="6:7" ht="12.75">
      <c r="F253" s="45"/>
      <c r="G253" s="27"/>
    </row>
    <row r="254" spans="6:7" ht="12.75">
      <c r="F254" s="45"/>
      <c r="G254" s="27"/>
    </row>
    <row r="255" spans="6:7" ht="12.75">
      <c r="F255" s="45"/>
      <c r="G255" s="27"/>
    </row>
    <row r="256" spans="6:7" ht="12.75">
      <c r="F256" s="45"/>
      <c r="G256" s="27"/>
    </row>
    <row r="257" spans="6:7" ht="12.75">
      <c r="F257" s="45"/>
      <c r="G257" s="27"/>
    </row>
    <row r="258" spans="6:7" ht="12.75">
      <c r="F258" s="45"/>
      <c r="G258" s="27"/>
    </row>
    <row r="259" spans="6:7" ht="12.75">
      <c r="F259" s="45"/>
      <c r="G259" s="27"/>
    </row>
    <row r="260" spans="6:7" ht="12.75">
      <c r="F260" s="45"/>
      <c r="G260" s="27"/>
    </row>
    <row r="261" spans="6:7" ht="12.75">
      <c r="F261" s="45"/>
      <c r="G261" s="27"/>
    </row>
    <row r="262" spans="6:7" ht="12.75">
      <c r="F262" s="45"/>
      <c r="G262" s="27"/>
    </row>
    <row r="263" spans="6:7" ht="12.75">
      <c r="F263" s="45"/>
      <c r="G263" s="27"/>
    </row>
    <row r="264" spans="6:7" ht="12.75">
      <c r="F264" s="45"/>
      <c r="G264" s="27"/>
    </row>
    <row r="265" spans="6:7" ht="12.75">
      <c r="F265" s="45"/>
      <c r="G265" s="27"/>
    </row>
    <row r="266" spans="6:7" ht="12.75">
      <c r="F266" s="45"/>
      <c r="G266" s="27"/>
    </row>
    <row r="267" spans="6:7" ht="12.75">
      <c r="F267" s="45"/>
      <c r="G267" s="27"/>
    </row>
    <row r="268" spans="6:7" ht="12.75">
      <c r="F268" s="45"/>
      <c r="G268" s="27"/>
    </row>
    <row r="269" spans="6:7" ht="12.75">
      <c r="F269" s="45"/>
      <c r="G269" s="27"/>
    </row>
    <row r="270" spans="6:7" ht="12.75">
      <c r="F270" s="45"/>
      <c r="G270" s="27"/>
    </row>
    <row r="271" spans="6:7" ht="12.75">
      <c r="F271" s="45"/>
      <c r="G271" s="27"/>
    </row>
    <row r="272" spans="6:7" ht="12.75">
      <c r="F272" s="45"/>
      <c r="G272" s="27"/>
    </row>
    <row r="273" spans="6:7" ht="12.75">
      <c r="F273" s="45"/>
      <c r="G273" s="27"/>
    </row>
    <row r="274" spans="6:7" ht="12.75">
      <c r="F274" s="45"/>
      <c r="G274" s="27"/>
    </row>
    <row r="275" spans="6:7" ht="12.75">
      <c r="F275" s="45"/>
      <c r="G275" s="27"/>
    </row>
    <row r="276" spans="6:7" ht="12.75">
      <c r="F276" s="45"/>
      <c r="G276" s="27"/>
    </row>
    <row r="277" spans="6:7" ht="12.75">
      <c r="F277" s="45"/>
      <c r="G277" s="27"/>
    </row>
    <row r="278" spans="6:7" ht="12.75">
      <c r="F278" s="45"/>
      <c r="G278" s="27"/>
    </row>
    <row r="279" spans="6:7" ht="12.75">
      <c r="F279" s="45"/>
      <c r="G279" s="27"/>
    </row>
    <row r="280" spans="6:7" ht="12.75">
      <c r="F280" s="45"/>
      <c r="G280" s="27"/>
    </row>
    <row r="281" spans="6:7" ht="12.75">
      <c r="F281" s="45"/>
      <c r="G281" s="27"/>
    </row>
    <row r="282" spans="6:7" ht="12.75">
      <c r="F282" s="45"/>
      <c r="G282" s="27"/>
    </row>
    <row r="283" spans="6:7" ht="12.75">
      <c r="F283" s="45"/>
      <c r="G283" s="27"/>
    </row>
    <row r="284" spans="6:7" ht="12.75">
      <c r="F284" s="45"/>
      <c r="G284" s="27"/>
    </row>
    <row r="285" spans="6:7" ht="12.75">
      <c r="F285" s="45"/>
      <c r="G285" s="27"/>
    </row>
    <row r="286" spans="6:7" ht="12.75">
      <c r="F286" s="45"/>
      <c r="G286" s="27"/>
    </row>
    <row r="287" spans="6:7" ht="12.75">
      <c r="F287" s="45"/>
      <c r="G287" s="27"/>
    </row>
    <row r="288" spans="6:7" ht="12.75">
      <c r="F288" s="45"/>
      <c r="G288" s="27"/>
    </row>
    <row r="289" spans="6:7" ht="12.75">
      <c r="F289" s="45"/>
      <c r="G289" s="27"/>
    </row>
    <row r="290" spans="6:7" ht="12.75">
      <c r="F290" s="45"/>
      <c r="G290" s="27"/>
    </row>
    <row r="291" spans="6:7" ht="12.75">
      <c r="F291" s="45"/>
      <c r="G291" s="27"/>
    </row>
    <row r="292" spans="6:7" ht="12.75">
      <c r="F292" s="45"/>
      <c r="G292" s="27"/>
    </row>
    <row r="293" spans="6:7" ht="12.75">
      <c r="F293" s="45"/>
      <c r="G293" s="27"/>
    </row>
    <row r="294" spans="6:7" ht="12.75">
      <c r="F294" s="45"/>
      <c r="G294" s="27"/>
    </row>
    <row r="295" spans="6:7" ht="12.75">
      <c r="F295" s="45"/>
      <c r="G295" s="27"/>
    </row>
    <row r="296" spans="6:7" ht="12.75">
      <c r="F296" s="45"/>
      <c r="G296" s="27"/>
    </row>
    <row r="297" spans="6:7" ht="12.75">
      <c r="F297" s="45"/>
      <c r="G297" s="27"/>
    </row>
    <row r="298" spans="6:7" ht="12.75">
      <c r="F298" s="45"/>
      <c r="G298" s="27"/>
    </row>
    <row r="299" spans="6:7" ht="12.75">
      <c r="F299" s="45"/>
      <c r="G299" s="27"/>
    </row>
    <row r="300" spans="6:7" ht="12.75">
      <c r="F300" s="45"/>
      <c r="G300" s="27"/>
    </row>
    <row r="301" spans="6:7" ht="12.75">
      <c r="F301" s="45"/>
      <c r="G301" s="27"/>
    </row>
    <row r="302" spans="6:7" ht="12.75">
      <c r="F302" s="45"/>
      <c r="G302" s="27"/>
    </row>
    <row r="303" spans="6:7" ht="12.75">
      <c r="F303" s="45"/>
      <c r="G303" s="27"/>
    </row>
    <row r="304" spans="6:7" ht="12.75">
      <c r="F304" s="45"/>
      <c r="G304" s="27"/>
    </row>
    <row r="305" spans="6:7" ht="12.75">
      <c r="F305" s="45"/>
      <c r="G305" s="27"/>
    </row>
    <row r="306" spans="6:7" ht="12.75">
      <c r="F306" s="45"/>
      <c r="G306" s="27"/>
    </row>
    <row r="307" spans="6:7" ht="12.75">
      <c r="F307" s="45"/>
      <c r="G307" s="27"/>
    </row>
    <row r="308" spans="6:7" ht="12.75">
      <c r="F308" s="45"/>
      <c r="G308" s="27"/>
    </row>
    <row r="309" spans="6:7" ht="12.75">
      <c r="F309" s="45"/>
      <c r="G309" s="27"/>
    </row>
    <row r="310" spans="6:7" ht="12.75">
      <c r="F310" s="45"/>
      <c r="G310" s="27"/>
    </row>
    <row r="311" spans="6:7" ht="12.75">
      <c r="F311" s="45"/>
      <c r="G311" s="27"/>
    </row>
    <row r="312" spans="6:7" ht="12.75">
      <c r="F312" s="45"/>
      <c r="G312" s="27"/>
    </row>
    <row r="313" spans="6:7" ht="12.75">
      <c r="F313" s="45"/>
      <c r="G313" s="27"/>
    </row>
    <row r="314" spans="6:7" ht="12.75">
      <c r="F314" s="45"/>
      <c r="G314" s="27"/>
    </row>
    <row r="315" spans="6:7" ht="12.75">
      <c r="F315" s="45"/>
      <c r="G315" s="27"/>
    </row>
    <row r="316" spans="6:7" ht="12.75">
      <c r="F316" s="45"/>
      <c r="G316" s="27"/>
    </row>
    <row r="317" spans="6:7" ht="12.75">
      <c r="F317" s="45"/>
      <c r="G317" s="27"/>
    </row>
    <row r="318" spans="6:7" ht="12.75">
      <c r="F318" s="45"/>
      <c r="G318" s="27"/>
    </row>
    <row r="319" spans="6:7" ht="12.75">
      <c r="F319" s="45"/>
      <c r="G319" s="27"/>
    </row>
    <row r="320" spans="6:7" ht="12.75">
      <c r="F320" s="45"/>
      <c r="G320" s="27"/>
    </row>
    <row r="321" spans="6:7" ht="12.75">
      <c r="F321" s="45"/>
      <c r="G321" s="27"/>
    </row>
    <row r="322" spans="6:7" ht="12.75">
      <c r="F322" s="45"/>
      <c r="G322" s="27"/>
    </row>
    <row r="323" spans="6:7" ht="12.75">
      <c r="F323" s="45"/>
      <c r="G323" s="27"/>
    </row>
    <row r="324" spans="6:7" ht="12.75">
      <c r="F324" s="45"/>
      <c r="G324" s="27"/>
    </row>
    <row r="325" spans="6:7" ht="12.75">
      <c r="F325" s="45"/>
      <c r="G325" s="27"/>
    </row>
    <row r="326" spans="6:7" ht="12.75">
      <c r="F326" s="45"/>
      <c r="G326" s="27"/>
    </row>
    <row r="327" spans="6:7" ht="12.75">
      <c r="F327" s="45"/>
      <c r="G327" s="27"/>
    </row>
    <row r="328" spans="6:7" ht="12.75">
      <c r="F328" s="45"/>
      <c r="G328" s="27"/>
    </row>
    <row r="329" spans="6:7" ht="12.75">
      <c r="F329" s="45"/>
      <c r="G329" s="27"/>
    </row>
    <row r="330" spans="6:7" ht="12.75">
      <c r="F330" s="45"/>
      <c r="G330" s="27"/>
    </row>
    <row r="331" spans="6:7" ht="12.75">
      <c r="F331" s="45"/>
      <c r="G331" s="27"/>
    </row>
    <row r="332" spans="6:7" ht="12.75">
      <c r="F332" s="45"/>
      <c r="G332" s="27"/>
    </row>
    <row r="333" spans="6:7" ht="12.75">
      <c r="F333" s="45"/>
      <c r="G333" s="27"/>
    </row>
    <row r="334" spans="6:7" ht="12.75">
      <c r="F334" s="45"/>
      <c r="G334" s="27"/>
    </row>
    <row r="335" spans="6:7" ht="12.75">
      <c r="F335" s="45"/>
      <c r="G335" s="27"/>
    </row>
    <row r="336" spans="6:7" ht="12.75">
      <c r="F336" s="45"/>
      <c r="G336" s="27"/>
    </row>
    <row r="337" spans="6:7" ht="12.75">
      <c r="F337" s="45"/>
      <c r="G337" s="27"/>
    </row>
    <row r="338" spans="6:7" ht="12.75">
      <c r="F338" s="45"/>
      <c r="G338" s="27"/>
    </row>
    <row r="339" spans="6:7" ht="12.75">
      <c r="F339" s="45"/>
      <c r="G339" s="27"/>
    </row>
    <row r="340" spans="6:7" ht="12.75">
      <c r="F340" s="45"/>
      <c r="G340" s="27"/>
    </row>
    <row r="341" spans="6:7" ht="12.75">
      <c r="F341" s="45"/>
      <c r="G341" s="27"/>
    </row>
    <row r="342" spans="6:7" ht="12.75">
      <c r="F342" s="45"/>
      <c r="G342" s="27"/>
    </row>
    <row r="343" spans="6:7" ht="12.75">
      <c r="F343" s="45"/>
      <c r="G343" s="27"/>
    </row>
    <row r="344" spans="6:7" ht="12.75">
      <c r="F344" s="45"/>
      <c r="G344" s="27"/>
    </row>
    <row r="345" spans="6:7" ht="12.75">
      <c r="F345" s="45"/>
      <c r="G345" s="27"/>
    </row>
    <row r="346" spans="6:7" ht="12.75">
      <c r="F346" s="45"/>
      <c r="G346" s="27"/>
    </row>
    <row r="347" spans="6:7" ht="12.75">
      <c r="F347" s="45"/>
      <c r="G347" s="27"/>
    </row>
    <row r="348" spans="6:7" ht="12.75">
      <c r="F348" s="45"/>
      <c r="G348" s="27"/>
    </row>
    <row r="349" spans="6:7" ht="12.75">
      <c r="F349" s="45"/>
      <c r="G349" s="27"/>
    </row>
    <row r="350" spans="6:7" ht="12.75">
      <c r="F350" s="45"/>
      <c r="G350" s="27"/>
    </row>
    <row r="351" spans="6:7" ht="12.75">
      <c r="F351" s="45"/>
      <c r="G351" s="27"/>
    </row>
    <row r="352" spans="6:7" ht="12.75">
      <c r="F352" s="45"/>
      <c r="G352" s="27"/>
    </row>
    <row r="353" spans="6:7" ht="12.75">
      <c r="F353" s="45"/>
      <c r="G353" s="27"/>
    </row>
    <row r="354" spans="6:7" ht="12.75">
      <c r="F354" s="45"/>
      <c r="G354" s="27"/>
    </row>
    <row r="355" spans="6:7" ht="12.75">
      <c r="F355" s="45"/>
      <c r="G355" s="27"/>
    </row>
    <row r="356" spans="6:7" ht="12.75">
      <c r="F356" s="45"/>
      <c r="G356" s="27"/>
    </row>
    <row r="357" spans="6:7" ht="12.75">
      <c r="F357" s="45"/>
      <c r="G357" s="27"/>
    </row>
    <row r="358" spans="6:7" ht="12.75">
      <c r="F358" s="45"/>
      <c r="G358" s="27"/>
    </row>
    <row r="359" spans="6:7" ht="12.75">
      <c r="F359" s="45"/>
      <c r="G359" s="27"/>
    </row>
    <row r="360" spans="6:7" ht="12.75">
      <c r="F360" s="45"/>
      <c r="G360" s="27"/>
    </row>
    <row r="361" spans="6:7" ht="12.75">
      <c r="F361" s="45"/>
      <c r="G361" s="27"/>
    </row>
    <row r="362" spans="6:7" ht="12.75">
      <c r="F362" s="45"/>
      <c r="G362" s="27"/>
    </row>
    <row r="363" spans="6:7" ht="12.75">
      <c r="F363" s="45"/>
      <c r="G363" s="27"/>
    </row>
    <row r="364" spans="6:7" ht="12.75">
      <c r="F364" s="45"/>
      <c r="G364" s="27"/>
    </row>
    <row r="365" spans="6:7" ht="12.75">
      <c r="F365" s="45"/>
      <c r="G365" s="27"/>
    </row>
    <row r="366" spans="6:7" ht="12.75">
      <c r="F366" s="45"/>
      <c r="G366" s="27"/>
    </row>
    <row r="367" spans="6:7" ht="12.75">
      <c r="F367" s="45"/>
      <c r="G367" s="27"/>
    </row>
    <row r="368" spans="6:7" ht="12.75">
      <c r="F368" s="45"/>
      <c r="G368" s="27"/>
    </row>
    <row r="369" spans="6:7" ht="12.75">
      <c r="F369" s="45"/>
      <c r="G369" s="27"/>
    </row>
    <row r="370" spans="6:7" ht="12.75">
      <c r="F370" s="45"/>
      <c r="G370" s="27"/>
    </row>
    <row r="371" spans="6:7" ht="12.75">
      <c r="F371" s="45"/>
      <c r="G371" s="27"/>
    </row>
    <row r="372" spans="6:7" ht="12.75">
      <c r="F372" s="45"/>
      <c r="G372" s="27"/>
    </row>
    <row r="373" spans="6:7" ht="12.75">
      <c r="F373" s="45"/>
      <c r="G373" s="27"/>
    </row>
    <row r="374" spans="6:7" ht="12.75">
      <c r="F374" s="45"/>
      <c r="G374" s="27"/>
    </row>
    <row r="375" spans="6:7" ht="12.75">
      <c r="F375" s="45"/>
      <c r="G375" s="27"/>
    </row>
    <row r="376" spans="6:7" ht="12.75">
      <c r="F376" s="45"/>
      <c r="G376" s="27"/>
    </row>
    <row r="377" spans="6:7" ht="12.75">
      <c r="F377" s="45"/>
      <c r="G377" s="27"/>
    </row>
    <row r="378" spans="6:7" ht="12.75">
      <c r="F378" s="45"/>
      <c r="G378" s="27"/>
    </row>
    <row r="379" spans="6:7" ht="12.75">
      <c r="F379" s="45"/>
      <c r="G379" s="27"/>
    </row>
    <row r="380" spans="6:7" ht="12.75">
      <c r="F380" s="45"/>
      <c r="G380" s="27"/>
    </row>
    <row r="381" spans="6:7" ht="12.75">
      <c r="F381" s="45"/>
      <c r="G381" s="27"/>
    </row>
    <row r="382" spans="6:7" ht="12.75">
      <c r="F382" s="45"/>
      <c r="G382" s="27"/>
    </row>
    <row r="383" spans="6:7" ht="12.75">
      <c r="F383" s="45"/>
      <c r="G383" s="27"/>
    </row>
    <row r="384" spans="6:7" ht="12.75">
      <c r="F384" s="45"/>
      <c r="G384" s="27"/>
    </row>
    <row r="385" spans="6:7" ht="12.75">
      <c r="F385" s="45"/>
      <c r="G385" s="27"/>
    </row>
    <row r="386" spans="6:7" ht="12.75">
      <c r="F386" s="45"/>
      <c r="G386" s="27"/>
    </row>
    <row r="387" spans="6:7" ht="12.75">
      <c r="F387" s="45"/>
      <c r="G387" s="27"/>
    </row>
    <row r="388" spans="6:7" ht="12.75">
      <c r="F388" s="45"/>
      <c r="G388" s="27"/>
    </row>
    <row r="389" spans="6:7" ht="12.75">
      <c r="F389" s="45"/>
      <c r="G389" s="27"/>
    </row>
    <row r="390" spans="6:7" ht="12.75">
      <c r="F390" s="45"/>
      <c r="G390" s="27"/>
    </row>
    <row r="391" spans="6:7" ht="12.75">
      <c r="F391" s="45"/>
      <c r="G391" s="27"/>
    </row>
    <row r="392" spans="6:7" ht="12.75">
      <c r="F392" s="45"/>
      <c r="G392" s="27"/>
    </row>
    <row r="393" spans="6:7" ht="12.75">
      <c r="F393" s="45"/>
      <c r="G393" s="27"/>
    </row>
    <row r="394" spans="6:7" ht="12.75">
      <c r="F394" s="45"/>
      <c r="G394" s="27"/>
    </row>
    <row r="395" spans="6:7" ht="12.75">
      <c r="F395" s="45"/>
      <c r="G395" s="27"/>
    </row>
    <row r="396" spans="6:7" ht="12.75">
      <c r="F396" s="45"/>
      <c r="G396" s="27"/>
    </row>
    <row r="397" spans="6:7" ht="12.75">
      <c r="F397" s="45"/>
      <c r="G397" s="27"/>
    </row>
    <row r="398" spans="6:7" ht="12.75">
      <c r="F398" s="45"/>
      <c r="G398" s="27"/>
    </row>
    <row r="399" spans="6:7" ht="12.75">
      <c r="F399" s="45"/>
      <c r="G399" s="27"/>
    </row>
    <row r="400" spans="6:7" ht="12.75">
      <c r="F400" s="45"/>
      <c r="G400" s="27"/>
    </row>
    <row r="401" spans="6:7" ht="12.75">
      <c r="F401" s="45"/>
      <c r="G401" s="27"/>
    </row>
    <row r="402" spans="6:7" ht="12.75">
      <c r="F402" s="45"/>
      <c r="G402" s="27"/>
    </row>
    <row r="403" spans="6:7" ht="12.75">
      <c r="F403" s="45"/>
      <c r="G403" s="27"/>
    </row>
    <row r="404" spans="6:7" ht="12.75">
      <c r="F404" s="45"/>
      <c r="G404" s="27"/>
    </row>
    <row r="405" spans="6:7" ht="12.75">
      <c r="F405" s="45"/>
      <c r="G405" s="27"/>
    </row>
    <row r="406" spans="6:7" ht="12.75">
      <c r="F406" s="45"/>
      <c r="G406" s="27"/>
    </row>
    <row r="407" spans="6:7" ht="12.75">
      <c r="F407" s="45"/>
      <c r="G407" s="27"/>
    </row>
    <row r="408" spans="6:7" ht="12.75">
      <c r="F408" s="45"/>
      <c r="G408" s="27"/>
    </row>
    <row r="409" spans="6:7" ht="12.75">
      <c r="F409" s="45"/>
      <c r="G409" s="27"/>
    </row>
    <row r="410" spans="6:7" ht="12.75">
      <c r="F410" s="45"/>
      <c r="G410" s="27"/>
    </row>
    <row r="411" spans="6:7" ht="12.75">
      <c r="F411" s="45"/>
      <c r="G411" s="27"/>
    </row>
    <row r="412" spans="6:7" ht="12.75">
      <c r="F412" s="45"/>
      <c r="G412" s="27"/>
    </row>
    <row r="413" spans="6:7" ht="12.75">
      <c r="F413" s="45"/>
      <c r="G413" s="27"/>
    </row>
    <row r="414" spans="6:7" ht="12.75">
      <c r="F414" s="45"/>
      <c r="G414" s="27"/>
    </row>
    <row r="415" spans="6:7" ht="12.75">
      <c r="F415" s="45"/>
      <c r="G415" s="27"/>
    </row>
    <row r="416" spans="6:7" ht="12.75">
      <c r="F416" s="45"/>
      <c r="G416" s="27"/>
    </row>
    <row r="417" spans="6:7" ht="12.75">
      <c r="F417" s="45"/>
      <c r="G417" s="27"/>
    </row>
    <row r="418" spans="6:7" ht="12.75">
      <c r="F418" s="45"/>
      <c r="G418" s="27"/>
    </row>
    <row r="419" spans="6:7" ht="12.75">
      <c r="F419" s="45"/>
      <c r="G419" s="27"/>
    </row>
    <row r="420" spans="6:7" ht="12.75">
      <c r="F420" s="45"/>
      <c r="G420" s="27"/>
    </row>
    <row r="421" spans="6:7" ht="12.75">
      <c r="F421" s="45"/>
      <c r="G421" s="27"/>
    </row>
    <row r="422" spans="6:7" ht="12.75">
      <c r="F422" s="45"/>
      <c r="G422" s="27"/>
    </row>
    <row r="423" spans="6:7" ht="12.75">
      <c r="F423" s="45"/>
      <c r="G423" s="27"/>
    </row>
    <row r="424" spans="6:7" ht="12.75">
      <c r="F424" s="45"/>
      <c r="G424" s="27"/>
    </row>
    <row r="425" spans="6:7" ht="12.75">
      <c r="F425" s="45"/>
      <c r="G425" s="27"/>
    </row>
    <row r="426" spans="6:7" ht="12.75">
      <c r="F426" s="45"/>
      <c r="G426" s="27"/>
    </row>
    <row r="427" spans="6:7" ht="12.75">
      <c r="F427" s="45"/>
      <c r="G427" s="27"/>
    </row>
    <row r="428" spans="6:7" ht="12.75">
      <c r="F428" s="45"/>
      <c r="G428" s="27"/>
    </row>
    <row r="429" spans="6:7" ht="12.75">
      <c r="F429" s="45"/>
      <c r="G429" s="27"/>
    </row>
    <row r="430" spans="6:7" ht="12.75">
      <c r="F430" s="45"/>
      <c r="G430" s="27"/>
    </row>
    <row r="431" spans="6:7" ht="12.75">
      <c r="F431" s="45"/>
      <c r="G431" s="27"/>
    </row>
    <row r="432" spans="6:7" ht="12.75">
      <c r="F432" s="45"/>
      <c r="G432" s="27"/>
    </row>
    <row r="433" spans="6:7" ht="12.75">
      <c r="F433" s="45"/>
      <c r="G433" s="27"/>
    </row>
    <row r="434" spans="6:7" ht="12.75">
      <c r="F434" s="45"/>
      <c r="G434" s="27"/>
    </row>
    <row r="435" spans="6:7" ht="12.75">
      <c r="F435" s="45"/>
      <c r="G435" s="27"/>
    </row>
    <row r="436" spans="6:7" ht="12.75">
      <c r="F436" s="45"/>
      <c r="G436" s="27"/>
    </row>
    <row r="437" spans="6:7" ht="12.75">
      <c r="F437" s="45"/>
      <c r="G437" s="27"/>
    </row>
    <row r="438" spans="6:7" ht="12.75">
      <c r="F438" s="45"/>
      <c r="G438" s="27"/>
    </row>
    <row r="439" spans="6:7" ht="12.75">
      <c r="F439" s="45"/>
      <c r="G439" s="27"/>
    </row>
    <row r="440" spans="6:7" ht="12.75">
      <c r="F440" s="45"/>
      <c r="G440" s="27"/>
    </row>
    <row r="441" spans="6:7" ht="12.75">
      <c r="F441" s="45"/>
      <c r="G441" s="27"/>
    </row>
    <row r="442" spans="6:7" ht="12.75">
      <c r="F442" s="45"/>
      <c r="G442" s="27"/>
    </row>
    <row r="443" spans="6:7" ht="12.75">
      <c r="F443" s="45"/>
      <c r="G443" s="27"/>
    </row>
    <row r="444" spans="6:7" ht="12.75">
      <c r="F444" s="45"/>
      <c r="G444" s="27"/>
    </row>
    <row r="445" spans="6:7" ht="12.75">
      <c r="F445" s="45"/>
      <c r="G445" s="27"/>
    </row>
    <row r="446" spans="6:7" ht="12.75">
      <c r="F446" s="45"/>
      <c r="G446" s="27"/>
    </row>
    <row r="447" spans="6:7" ht="12.75">
      <c r="F447" s="45"/>
      <c r="G447" s="27"/>
    </row>
    <row r="448" spans="6:7" ht="12.75">
      <c r="F448" s="45"/>
      <c r="G448" s="27"/>
    </row>
    <row r="449" spans="6:7" ht="12.75">
      <c r="F449" s="45"/>
      <c r="G449" s="27"/>
    </row>
    <row r="450" spans="6:7" ht="12.75">
      <c r="F450" s="45"/>
      <c r="G450" s="27"/>
    </row>
    <row r="451" spans="6:7" ht="12.75">
      <c r="F451" s="45"/>
      <c r="G451" s="27"/>
    </row>
    <row r="452" spans="6:7" ht="12.75">
      <c r="F452" s="45"/>
      <c r="G452" s="27"/>
    </row>
    <row r="453" spans="6:7" ht="12.75">
      <c r="F453" s="45"/>
      <c r="G453" s="27"/>
    </row>
    <row r="454" spans="6:7" ht="12.75">
      <c r="F454" s="45"/>
      <c r="G454" s="27"/>
    </row>
    <row r="455" spans="6:7" ht="12.75">
      <c r="F455" s="45"/>
      <c r="G455" s="27"/>
    </row>
    <row r="456" spans="6:7" ht="12.75">
      <c r="F456" s="45"/>
      <c r="G456" s="27"/>
    </row>
    <row r="457" spans="6:7" ht="12.75">
      <c r="F457" s="45"/>
      <c r="G457" s="27"/>
    </row>
    <row r="458" spans="6:7" ht="12.75">
      <c r="F458" s="45"/>
      <c r="G458" s="27"/>
    </row>
    <row r="459" spans="6:7" ht="12.75">
      <c r="F459" s="45"/>
      <c r="G459" s="27"/>
    </row>
    <row r="460" spans="6:7" ht="12.75">
      <c r="F460" s="45"/>
      <c r="G460" s="27"/>
    </row>
    <row r="461" spans="6:7" ht="12.75">
      <c r="F461" s="45"/>
      <c r="G461" s="27"/>
    </row>
    <row r="462" spans="6:7" ht="12.75">
      <c r="F462" s="45"/>
      <c r="G462" s="27"/>
    </row>
    <row r="463" spans="6:7" ht="12.75">
      <c r="F463" s="45"/>
      <c r="G463" s="27"/>
    </row>
    <row r="464" spans="6:7" ht="12.75">
      <c r="F464" s="45"/>
      <c r="G464" s="27"/>
    </row>
    <row r="465" spans="6:7" ht="12.75">
      <c r="F465" s="45"/>
      <c r="G465" s="27"/>
    </row>
    <row r="466" spans="6:7" ht="12.75">
      <c r="F466" s="45"/>
      <c r="G466" s="27"/>
    </row>
    <row r="467" spans="6:7" ht="12.75">
      <c r="F467" s="45"/>
      <c r="G467" s="27"/>
    </row>
    <row r="468" spans="6:7" ht="12.75">
      <c r="F468" s="45"/>
      <c r="G468" s="27"/>
    </row>
    <row r="469" spans="6:7" ht="12.75">
      <c r="F469" s="45"/>
      <c r="G469" s="27"/>
    </row>
    <row r="470" spans="6:7" ht="12.75">
      <c r="F470" s="45"/>
      <c r="G470" s="27"/>
    </row>
    <row r="471" spans="6:7" ht="12.75">
      <c r="F471" s="45"/>
      <c r="G471" s="27"/>
    </row>
    <row r="472" spans="6:7" ht="12.75">
      <c r="F472" s="45"/>
      <c r="G472" s="27"/>
    </row>
    <row r="473" spans="6:7" ht="12.75">
      <c r="F473" s="45"/>
      <c r="G473" s="27"/>
    </row>
    <row r="474" spans="6:7" ht="12.75">
      <c r="F474" s="45"/>
      <c r="G474" s="27"/>
    </row>
    <row r="475" spans="6:7" ht="12.75">
      <c r="F475" s="45"/>
      <c r="G475" s="27"/>
    </row>
    <row r="476" spans="6:7" ht="12.75">
      <c r="F476" s="45"/>
      <c r="G476" s="27"/>
    </row>
    <row r="477" spans="6:7" ht="12.75">
      <c r="F477" s="45"/>
      <c r="G477" s="27"/>
    </row>
    <row r="478" spans="6:7" ht="12.75">
      <c r="F478" s="45"/>
      <c r="G478" s="27"/>
    </row>
    <row r="479" spans="6:7" ht="12.75">
      <c r="F479" s="45"/>
      <c r="G479" s="27"/>
    </row>
    <row r="480" spans="6:7" ht="12.75">
      <c r="F480" s="45"/>
      <c r="G480" s="27"/>
    </row>
    <row r="481" spans="6:7" ht="12.75">
      <c r="F481" s="45"/>
      <c r="G481" s="27"/>
    </row>
    <row r="482" spans="6:7" ht="12.75">
      <c r="F482" s="45"/>
      <c r="G482" s="27"/>
    </row>
    <row r="483" spans="6:7" ht="12.75">
      <c r="F483" s="45"/>
      <c r="G483" s="27"/>
    </row>
    <row r="484" spans="6:7" ht="12.75">
      <c r="F484" s="45"/>
      <c r="G484" s="27"/>
    </row>
    <row r="485" spans="6:7" ht="12.75">
      <c r="F485" s="45"/>
      <c r="G485" s="27"/>
    </row>
    <row r="486" spans="6:7" ht="12.75">
      <c r="F486" s="45"/>
      <c r="G486" s="27"/>
    </row>
    <row r="487" spans="6:7" ht="12.75">
      <c r="F487" s="45"/>
      <c r="G487" s="27"/>
    </row>
    <row r="488" spans="6:7" ht="12.75">
      <c r="F488" s="45"/>
      <c r="G488" s="27"/>
    </row>
    <row r="489" spans="6:7" ht="12.75">
      <c r="F489" s="45"/>
      <c r="G489" s="27"/>
    </row>
    <row r="490" spans="6:7" ht="12.75">
      <c r="F490" s="45"/>
      <c r="G490" s="27"/>
    </row>
    <row r="491" spans="6:7" ht="12.75">
      <c r="F491" s="45"/>
      <c r="G491" s="27"/>
    </row>
    <row r="492" spans="6:7" ht="12.75">
      <c r="F492" s="45"/>
      <c r="G492" s="27"/>
    </row>
    <row r="493" spans="6:7" ht="12.75">
      <c r="F493" s="45"/>
      <c r="G493" s="27"/>
    </row>
    <row r="494" spans="6:7" ht="12.75">
      <c r="F494" s="45"/>
      <c r="G494" s="27"/>
    </row>
    <row r="495" spans="6:7" ht="12.75">
      <c r="F495" s="45"/>
      <c r="G495" s="27"/>
    </row>
    <row r="496" spans="6:7" ht="12.75">
      <c r="F496" s="45"/>
      <c r="G496" s="27"/>
    </row>
    <row r="497" spans="6:7" ht="12.75">
      <c r="F497" s="45"/>
      <c r="G497" s="27"/>
    </row>
    <row r="498" spans="6:7" ht="12.75">
      <c r="F498" s="45"/>
      <c r="G498" s="27"/>
    </row>
    <row r="499" spans="6:7" ht="12.75">
      <c r="F499" s="45"/>
      <c r="G499" s="27"/>
    </row>
    <row r="500" spans="6:7" ht="12.75">
      <c r="F500" s="45"/>
      <c r="G500" s="27"/>
    </row>
    <row r="501" spans="6:7" ht="12.75">
      <c r="F501" s="45"/>
      <c r="G501" s="27"/>
    </row>
    <row r="502" spans="6:7" ht="12.75">
      <c r="F502" s="45"/>
      <c r="G502" s="27"/>
    </row>
    <row r="503" spans="6:7" ht="12.75">
      <c r="F503" s="45"/>
      <c r="G503" s="27"/>
    </row>
    <row r="504" spans="6:7" ht="12.75">
      <c r="F504" s="45"/>
      <c r="G504" s="27"/>
    </row>
    <row r="505" spans="6:7" ht="12.75">
      <c r="F505" s="45"/>
      <c r="G505" s="27"/>
    </row>
    <row r="506" spans="6:7" ht="12.75">
      <c r="F506" s="45"/>
      <c r="G506" s="27"/>
    </row>
    <row r="507" spans="6:7" ht="12.75">
      <c r="F507" s="45"/>
      <c r="G507" s="27"/>
    </row>
    <row r="508" spans="6:7" ht="12.75">
      <c r="F508" s="45"/>
      <c r="G508" s="27"/>
    </row>
    <row r="509" spans="6:7" ht="12.75">
      <c r="F509" s="45"/>
      <c r="G509" s="27"/>
    </row>
    <row r="510" spans="6:7" ht="12.75">
      <c r="F510" s="45"/>
      <c r="G510" s="27"/>
    </row>
    <row r="511" spans="6:7" ht="12.75">
      <c r="F511" s="45"/>
      <c r="G511" s="27"/>
    </row>
    <row r="512" spans="6:7" ht="12.75">
      <c r="F512" s="45"/>
      <c r="G512" s="27"/>
    </row>
    <row r="513" spans="6:7" ht="12.75">
      <c r="F513" s="45"/>
      <c r="G513" s="27"/>
    </row>
    <row r="514" spans="6:7" ht="12.75">
      <c r="F514" s="45"/>
      <c r="G514" s="27"/>
    </row>
    <row r="515" spans="6:7" ht="12.75">
      <c r="F515" s="45"/>
      <c r="G515" s="27"/>
    </row>
    <row r="516" spans="6:7" ht="12.75">
      <c r="F516" s="45"/>
      <c r="G516" s="27"/>
    </row>
    <row r="517" spans="6:7" ht="12.75">
      <c r="F517" s="45"/>
      <c r="G517" s="27"/>
    </row>
    <row r="518" spans="6:7" ht="12.75">
      <c r="F518" s="45"/>
      <c r="G518" s="27"/>
    </row>
    <row r="519" spans="6:7" ht="12.75">
      <c r="F519" s="45"/>
      <c r="G519" s="27"/>
    </row>
    <row r="520" spans="6:7" ht="12.75">
      <c r="F520" s="45"/>
      <c r="G520" s="27"/>
    </row>
    <row r="521" spans="6:7" ht="12.75">
      <c r="F521" s="45"/>
      <c r="G521" s="27"/>
    </row>
    <row r="522" spans="6:7" ht="12.75">
      <c r="F522" s="45"/>
      <c r="G522" s="27"/>
    </row>
    <row r="523" spans="6:7" ht="12.75">
      <c r="F523" s="45"/>
      <c r="G523" s="27"/>
    </row>
    <row r="524" spans="6:7" ht="12.75">
      <c r="F524" s="45"/>
      <c r="G524" s="27"/>
    </row>
    <row r="525" spans="6:7" ht="12.75">
      <c r="F525" s="45"/>
      <c r="G525" s="27"/>
    </row>
    <row r="526" spans="6:7" ht="12.75">
      <c r="F526" s="45"/>
      <c r="G526" s="27"/>
    </row>
    <row r="527" spans="6:7" ht="12.75">
      <c r="F527" s="45"/>
      <c r="G527" s="27"/>
    </row>
    <row r="528" spans="6:7" ht="12.75">
      <c r="F528" s="45"/>
      <c r="G528" s="27"/>
    </row>
    <row r="529" spans="6:7" ht="12.75">
      <c r="F529" s="45"/>
      <c r="G529" s="27"/>
    </row>
    <row r="530" spans="6:7" ht="12.75">
      <c r="F530" s="45"/>
      <c r="G530" s="27"/>
    </row>
    <row r="531" spans="6:7" ht="12.75">
      <c r="F531" s="45"/>
      <c r="G531" s="27"/>
    </row>
    <row r="532" spans="6:7" ht="12.75">
      <c r="F532" s="45"/>
      <c r="G532" s="27"/>
    </row>
    <row r="533" spans="6:7" ht="12.75">
      <c r="F533" s="45"/>
      <c r="G533" s="27"/>
    </row>
    <row r="534" spans="6:7" ht="12.75">
      <c r="F534" s="45"/>
      <c r="G534" s="27"/>
    </row>
    <row r="535" spans="6:7" ht="12.75">
      <c r="F535" s="45"/>
      <c r="G535" s="27"/>
    </row>
    <row r="536" spans="6:7" ht="12.75">
      <c r="F536" s="45"/>
      <c r="G536" s="27"/>
    </row>
    <row r="537" spans="6:7" ht="12.75">
      <c r="F537" s="45"/>
      <c r="G537" s="27"/>
    </row>
    <row r="538" spans="6:7" ht="12.75">
      <c r="F538" s="45"/>
      <c r="G538" s="27"/>
    </row>
    <row r="539" spans="6:7" ht="12.75">
      <c r="F539" s="45"/>
      <c r="G539" s="27"/>
    </row>
    <row r="540" spans="6:7" ht="12.75">
      <c r="F540" s="45"/>
      <c r="G540" s="27"/>
    </row>
    <row r="541" spans="6:7" ht="12.75">
      <c r="F541" s="45"/>
      <c r="G541" s="27"/>
    </row>
    <row r="542" spans="6:7" ht="12.75">
      <c r="F542" s="45"/>
      <c r="G542" s="27"/>
    </row>
    <row r="543" spans="6:7" ht="12.75">
      <c r="F543" s="45"/>
      <c r="G543" s="27"/>
    </row>
    <row r="544" spans="6:7" ht="12.75">
      <c r="F544" s="45"/>
      <c r="G544" s="27"/>
    </row>
    <row r="545" spans="6:7" ht="12.75">
      <c r="F545" s="45"/>
      <c r="G545" s="27"/>
    </row>
    <row r="546" spans="6:7" ht="12.75">
      <c r="F546" s="45"/>
      <c r="G546" s="27"/>
    </row>
    <row r="547" spans="6:7" ht="12.75">
      <c r="F547" s="45"/>
      <c r="G547" s="27"/>
    </row>
    <row r="548" spans="6:7" ht="12.75">
      <c r="F548" s="45"/>
      <c r="G548" s="27"/>
    </row>
    <row r="549" spans="6:7" ht="12.75">
      <c r="F549" s="45"/>
      <c r="G549" s="27"/>
    </row>
    <row r="550" spans="6:7" ht="12.75">
      <c r="F550" s="45"/>
      <c r="G550" s="27"/>
    </row>
    <row r="551" spans="6:7" ht="12.75">
      <c r="F551" s="45"/>
      <c r="G551" s="27"/>
    </row>
    <row r="552" spans="6:7" ht="12.75">
      <c r="F552" s="45"/>
      <c r="G552" s="27"/>
    </row>
    <row r="553" spans="6:7" ht="12.75">
      <c r="F553" s="45"/>
      <c r="G553" s="27"/>
    </row>
    <row r="554" spans="6:7" ht="12.75">
      <c r="F554" s="45"/>
      <c r="G554" s="27"/>
    </row>
    <row r="555" spans="6:7" ht="12.75">
      <c r="F555" s="45"/>
      <c r="G555" s="27"/>
    </row>
    <row r="556" spans="6:7" ht="12.75">
      <c r="F556" s="45"/>
      <c r="G556" s="27"/>
    </row>
    <row r="557" spans="6:7" ht="12.75">
      <c r="F557" s="45"/>
      <c r="G557" s="27"/>
    </row>
    <row r="558" spans="6:7" ht="12.75">
      <c r="F558" s="45"/>
      <c r="G558" s="27"/>
    </row>
    <row r="559" spans="6:7" ht="12.75">
      <c r="F559" s="45"/>
      <c r="G559" s="27"/>
    </row>
    <row r="560" spans="6:7" ht="12.75">
      <c r="F560" s="45"/>
      <c r="G560" s="27"/>
    </row>
    <row r="561" spans="6:7" ht="12.75">
      <c r="F561" s="45"/>
      <c r="G561" s="27"/>
    </row>
    <row r="562" spans="6:7" ht="12.75">
      <c r="F562" s="45"/>
      <c r="G562" s="27"/>
    </row>
    <row r="563" spans="6:7" ht="12.75">
      <c r="F563" s="45"/>
      <c r="G563" s="27"/>
    </row>
    <row r="564" spans="6:7" ht="12.75">
      <c r="F564" s="45"/>
      <c r="G564" s="27"/>
    </row>
    <row r="565" spans="6:7" ht="12.75">
      <c r="F565" s="45"/>
      <c r="G565" s="27"/>
    </row>
    <row r="566" spans="6:7" ht="12.75">
      <c r="F566" s="45"/>
      <c r="G566" s="27"/>
    </row>
    <row r="567" spans="6:7" ht="12.75">
      <c r="F567" s="45"/>
      <c r="G567" s="27"/>
    </row>
    <row r="568" spans="6:7" ht="12.75">
      <c r="F568" s="45"/>
      <c r="G568" s="27"/>
    </row>
    <row r="569" spans="6:7" ht="12.75">
      <c r="F569" s="45"/>
      <c r="G569" s="27"/>
    </row>
    <row r="570" spans="6:7" ht="12.75">
      <c r="F570" s="45"/>
      <c r="G570" s="27"/>
    </row>
    <row r="571" spans="6:7" ht="12.75">
      <c r="F571" s="45"/>
      <c r="G571" s="27"/>
    </row>
    <row r="572" spans="6:7" ht="12.75">
      <c r="F572" s="45"/>
      <c r="G572" s="27"/>
    </row>
    <row r="573" spans="6:7" ht="12.75">
      <c r="F573" s="45"/>
      <c r="G573" s="27"/>
    </row>
    <row r="574" spans="6:7" ht="12.75">
      <c r="F574" s="45"/>
      <c r="G574" s="27"/>
    </row>
    <row r="575" spans="6:7" ht="12.75">
      <c r="F575" s="45"/>
      <c r="G575" s="27"/>
    </row>
    <row r="576" spans="6:7" ht="12.75">
      <c r="F576" s="45"/>
      <c r="G576" s="27"/>
    </row>
    <row r="577" spans="6:7" ht="12.75">
      <c r="F577" s="45"/>
      <c r="G577" s="27"/>
    </row>
    <row r="578" spans="6:7" ht="12.75">
      <c r="F578" s="45"/>
      <c r="G578" s="27"/>
    </row>
    <row r="579" spans="6:7" ht="12.75">
      <c r="F579" s="45"/>
      <c r="G579" s="27"/>
    </row>
    <row r="580" spans="6:7" ht="12.75">
      <c r="F580" s="45"/>
      <c r="G580" s="27"/>
    </row>
    <row r="581" spans="6:7" ht="12.75">
      <c r="F581" s="45"/>
      <c r="G581" s="27"/>
    </row>
    <row r="582" spans="6:7" ht="12.75">
      <c r="F582" s="45"/>
      <c r="G582" s="27"/>
    </row>
    <row r="583" spans="6:7" ht="12.75">
      <c r="F583" s="45"/>
      <c r="G583" s="27"/>
    </row>
    <row r="584" spans="6:7" ht="12.75">
      <c r="F584" s="45"/>
      <c r="G584" s="27"/>
    </row>
    <row r="585" spans="6:7" ht="12.75">
      <c r="F585" s="45"/>
      <c r="G585" s="27"/>
    </row>
    <row r="586" spans="6:7" ht="12.75">
      <c r="F586" s="45"/>
      <c r="G586" s="27"/>
    </row>
    <row r="587" spans="6:7" ht="12.75">
      <c r="F587" s="45"/>
      <c r="G587" s="27"/>
    </row>
    <row r="588" spans="6:7" ht="12.75">
      <c r="F588" s="45"/>
      <c r="G588" s="27"/>
    </row>
    <row r="589" spans="6:7" ht="12.75">
      <c r="F589" s="45"/>
      <c r="G589" s="27"/>
    </row>
    <row r="590" spans="6:7" ht="12.75">
      <c r="F590" s="45"/>
      <c r="G590" s="27"/>
    </row>
    <row r="591" spans="6:7" ht="12.75">
      <c r="F591" s="45"/>
      <c r="G591" s="27"/>
    </row>
    <row r="592" spans="6:7" ht="12.75">
      <c r="F592" s="45"/>
      <c r="G592" s="27"/>
    </row>
    <row r="593" spans="6:7" ht="12.75">
      <c r="F593" s="45"/>
      <c r="G593" s="27"/>
    </row>
    <row r="594" spans="6:7" ht="12.75">
      <c r="F594" s="45"/>
      <c r="G594" s="27"/>
    </row>
    <row r="595" spans="6:7" ht="12.75">
      <c r="F595" s="45"/>
      <c r="G595" s="27"/>
    </row>
    <row r="596" spans="6:7" ht="12.75">
      <c r="F596" s="45"/>
      <c r="G596" s="27"/>
    </row>
    <row r="597" spans="6:7" ht="12.75">
      <c r="F597" s="45"/>
      <c r="G597" s="27"/>
    </row>
    <row r="598" spans="6:7" ht="12.75">
      <c r="F598" s="45"/>
      <c r="G598" s="27"/>
    </row>
    <row r="599" spans="6:7" ht="12.75">
      <c r="F599" s="45"/>
      <c r="G599" s="27"/>
    </row>
    <row r="600" spans="6:7" ht="12.75">
      <c r="F600" s="45"/>
      <c r="G600" s="27"/>
    </row>
    <row r="601" spans="6:7" ht="12.75">
      <c r="F601" s="45"/>
      <c r="G601" s="27"/>
    </row>
    <row r="602" spans="6:7" ht="12.75">
      <c r="F602" s="45"/>
      <c r="G602" s="27"/>
    </row>
    <row r="603" spans="6:7" ht="12.75">
      <c r="F603" s="45"/>
      <c r="G603" s="27"/>
    </row>
    <row r="604" spans="6:7" ht="12.75">
      <c r="F604" s="45"/>
      <c r="G604" s="27"/>
    </row>
    <row r="605" spans="6:7" ht="12.75">
      <c r="F605" s="45"/>
      <c r="G605" s="27"/>
    </row>
    <row r="606" spans="6:7" ht="12.75">
      <c r="F606" s="45"/>
      <c r="G606" s="27"/>
    </row>
    <row r="607" spans="6:7" ht="12.75">
      <c r="F607" s="45"/>
      <c r="G607" s="27"/>
    </row>
    <row r="608" spans="6:7" ht="12.75">
      <c r="F608" s="45"/>
      <c r="G608" s="27"/>
    </row>
    <row r="609" spans="6:7" ht="12.75">
      <c r="F609" s="45"/>
      <c r="G609" s="27"/>
    </row>
    <row r="610" spans="6:7" ht="12.75">
      <c r="F610" s="45"/>
      <c r="G610" s="27"/>
    </row>
    <row r="611" spans="6:7" ht="12.75">
      <c r="F611" s="45"/>
      <c r="G611" s="27"/>
    </row>
    <row r="612" spans="6:7" ht="12.75">
      <c r="F612" s="45"/>
      <c r="G612" s="27"/>
    </row>
    <row r="613" spans="6:7" ht="12.75">
      <c r="F613" s="45"/>
      <c r="G613" s="27"/>
    </row>
    <row r="614" spans="6:7" ht="12.75">
      <c r="F614" s="45"/>
      <c r="G614" s="27"/>
    </row>
    <row r="615" spans="6:7" ht="12.75">
      <c r="F615" s="45"/>
      <c r="G615" s="27"/>
    </row>
    <row r="616" spans="6:7" ht="12.75">
      <c r="F616" s="45"/>
      <c r="G616" s="27"/>
    </row>
    <row r="617" spans="6:7" ht="12.75">
      <c r="F617" s="45"/>
      <c r="G617" s="27"/>
    </row>
    <row r="618" spans="6:7" ht="12.75">
      <c r="F618" s="45"/>
      <c r="G618" s="27"/>
    </row>
    <row r="619" spans="6:7" ht="12.75">
      <c r="F619" s="45"/>
      <c r="G619" s="27"/>
    </row>
    <row r="620" spans="6:7" ht="12.75">
      <c r="F620" s="45"/>
      <c r="G620" s="27"/>
    </row>
    <row r="621" spans="6:7" ht="12.75">
      <c r="F621" s="45"/>
      <c r="G621" s="27"/>
    </row>
    <row r="622" spans="6:7" ht="12.75">
      <c r="F622" s="45"/>
      <c r="G622" s="27"/>
    </row>
    <row r="623" spans="6:7" ht="12.75">
      <c r="F623" s="45"/>
      <c r="G623" s="27"/>
    </row>
    <row r="624" spans="6:7" ht="12.75">
      <c r="F624" s="45"/>
      <c r="G624" s="27"/>
    </row>
    <row r="625" spans="6:7" ht="12.75">
      <c r="F625" s="45"/>
      <c r="G625" s="27"/>
    </row>
    <row r="626" spans="6:7" ht="12.75">
      <c r="F626" s="45"/>
      <c r="G626" s="27"/>
    </row>
    <row r="627" spans="6:7" ht="12.75">
      <c r="F627" s="45"/>
      <c r="G627" s="27"/>
    </row>
    <row r="628" spans="6:7" ht="12.75">
      <c r="F628" s="45"/>
      <c r="G628" s="27"/>
    </row>
    <row r="629" spans="6:7" ht="12.75">
      <c r="F629" s="45"/>
      <c r="G629" s="27"/>
    </row>
    <row r="630" spans="6:7" ht="12.75">
      <c r="F630" s="45"/>
      <c r="G630" s="27"/>
    </row>
    <row r="631" spans="6:7" ht="12.75">
      <c r="F631" s="45"/>
      <c r="G631" s="27"/>
    </row>
    <row r="632" spans="6:7" ht="12.75">
      <c r="F632" s="45"/>
      <c r="G632" s="27"/>
    </row>
    <row r="633" spans="6:7" ht="12.75">
      <c r="F633" s="45"/>
      <c r="G633" s="27"/>
    </row>
    <row r="634" spans="6:7" ht="12.75">
      <c r="F634" s="45"/>
      <c r="G634" s="27"/>
    </row>
  </sheetData>
  <mergeCells count="8">
    <mergeCell ref="A152:D152"/>
    <mergeCell ref="A6:G6"/>
    <mergeCell ref="A7:G7"/>
    <mergeCell ref="C132:C133"/>
    <mergeCell ref="D132:D133"/>
    <mergeCell ref="E132:E133"/>
    <mergeCell ref="F132:F133"/>
    <mergeCell ref="G132:G133"/>
  </mergeCells>
  <printOptions/>
  <pageMargins left="0.75" right="0.45" top="0.27" bottom="0.37" header="0.25" footer="0.19"/>
  <pageSetup horizontalDpi="600" verticalDpi="600" orientation="portrait" paperSize="9" r:id="rId2"/>
  <headerFooter alignWithMargins="0">
    <oddFooter>&amp;CStrona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1"/>
  <sheetViews>
    <sheetView workbookViewId="0" topLeftCell="A1">
      <selection activeCell="G12" sqref="G12"/>
    </sheetView>
  </sheetViews>
  <sheetFormatPr defaultColWidth="9.00390625" defaultRowHeight="12.75"/>
  <cols>
    <col min="1" max="1" width="5.125" style="1" customWidth="1"/>
    <col min="2" max="2" width="6.875" style="1" customWidth="1"/>
    <col min="3" max="3" width="7.125" style="1" customWidth="1"/>
    <col min="4" max="4" width="2.375" style="1" customWidth="1"/>
    <col min="5" max="5" width="27.25390625" style="1" customWidth="1"/>
    <col min="6" max="6" width="12.625" style="53" customWidth="1"/>
    <col min="7" max="7" width="11.75390625" style="1" customWidth="1"/>
    <col min="8" max="8" width="12.25390625" style="1" customWidth="1"/>
    <col min="9" max="9" width="11.625" style="1" customWidth="1"/>
    <col min="10" max="10" width="10.25390625" style="1" customWidth="1"/>
    <col min="11" max="11" width="11.875" style="1" customWidth="1"/>
    <col min="12" max="12" width="10.375" style="1" customWidth="1"/>
    <col min="13" max="16384" width="9.125" style="1" customWidth="1"/>
  </cols>
  <sheetData>
    <row r="1" spans="5:12" ht="16.5" customHeight="1">
      <c r="E1" s="90"/>
      <c r="F1" s="90"/>
      <c r="L1" s="394" t="s">
        <v>495</v>
      </c>
    </row>
    <row r="2" spans="5:12" ht="13.5" customHeight="1">
      <c r="E2" s="91"/>
      <c r="F2" s="91"/>
      <c r="L2" s="43" t="s">
        <v>352</v>
      </c>
    </row>
    <row r="3" spans="5:12" ht="15.75" customHeight="1">
      <c r="E3" s="91"/>
      <c r="F3" s="91"/>
      <c r="L3" s="43" t="s">
        <v>353</v>
      </c>
    </row>
    <row r="4" ht="3" customHeight="1"/>
    <row r="5" spans="1:12" s="92" customFormat="1" ht="16.5">
      <c r="A5" s="679" t="s">
        <v>279</v>
      </c>
      <c r="B5" s="679"/>
      <c r="C5" s="679"/>
      <c r="D5" s="679"/>
      <c r="E5" s="679"/>
      <c r="F5" s="679"/>
      <c r="G5" s="679"/>
      <c r="H5" s="679"/>
      <c r="I5" s="679"/>
      <c r="J5" s="679"/>
      <c r="K5" s="679"/>
      <c r="L5" s="679"/>
    </row>
    <row r="6" spans="1:12" s="92" customFormat="1" ht="15" customHeight="1">
      <c r="A6" s="679" t="s">
        <v>296</v>
      </c>
      <c r="B6" s="679"/>
      <c r="C6" s="679"/>
      <c r="D6" s="679"/>
      <c r="E6" s="679"/>
      <c r="F6" s="679"/>
      <c r="G6" s="679"/>
      <c r="H6" s="679"/>
      <c r="I6" s="679"/>
      <c r="J6" s="679"/>
      <c r="K6" s="679"/>
      <c r="L6" s="679"/>
    </row>
    <row r="7" ht="5.25" customHeight="1"/>
    <row r="8" spans="1:12" s="88" customFormat="1" ht="11.25" customHeight="1">
      <c r="A8" s="691" t="s">
        <v>213</v>
      </c>
      <c r="B8" s="691"/>
      <c r="C8" s="691"/>
      <c r="D8" s="685" t="s">
        <v>10</v>
      </c>
      <c r="E8" s="686"/>
      <c r="F8" s="664" t="s">
        <v>276</v>
      </c>
      <c r="G8" s="664" t="s">
        <v>517</v>
      </c>
      <c r="H8" s="569" t="s">
        <v>243</v>
      </c>
      <c r="I8" s="569"/>
      <c r="J8" s="569"/>
      <c r="K8" s="569"/>
      <c r="L8" s="569"/>
    </row>
    <row r="9" spans="1:12" s="88" customFormat="1" ht="11.25" customHeight="1">
      <c r="A9" s="683" t="s">
        <v>79</v>
      </c>
      <c r="B9" s="683" t="s">
        <v>83</v>
      </c>
      <c r="C9" s="683" t="s">
        <v>165</v>
      </c>
      <c r="D9" s="687"/>
      <c r="E9" s="688"/>
      <c r="F9" s="665"/>
      <c r="G9" s="665"/>
      <c r="H9" s="569" t="s">
        <v>5</v>
      </c>
      <c r="I9" s="569" t="s">
        <v>246</v>
      </c>
      <c r="J9" s="569"/>
      <c r="K9" s="569"/>
      <c r="L9" s="569" t="s">
        <v>69</v>
      </c>
    </row>
    <row r="10" spans="1:12" s="88" customFormat="1" ht="20.25" customHeight="1">
      <c r="A10" s="684"/>
      <c r="B10" s="684"/>
      <c r="C10" s="684"/>
      <c r="D10" s="689"/>
      <c r="E10" s="690"/>
      <c r="F10" s="666"/>
      <c r="G10" s="666"/>
      <c r="H10" s="569"/>
      <c r="I10" s="571" t="s">
        <v>278</v>
      </c>
      <c r="J10" s="571" t="s">
        <v>277</v>
      </c>
      <c r="K10" s="571" t="s">
        <v>503</v>
      </c>
      <c r="L10" s="569"/>
    </row>
    <row r="11" spans="1:12" s="88" customFormat="1" ht="14.25" customHeight="1">
      <c r="A11" s="87">
        <v>1</v>
      </c>
      <c r="B11" s="87">
        <v>2</v>
      </c>
      <c r="C11" s="87">
        <v>3</v>
      </c>
      <c r="D11" s="691">
        <v>4</v>
      </c>
      <c r="E11" s="692"/>
      <c r="F11" s="89">
        <v>5</v>
      </c>
      <c r="G11" s="89">
        <v>6</v>
      </c>
      <c r="H11" s="89">
        <v>7</v>
      </c>
      <c r="I11" s="89">
        <v>8</v>
      </c>
      <c r="J11" s="89">
        <v>9</v>
      </c>
      <c r="K11" s="89">
        <v>10</v>
      </c>
      <c r="L11" s="89">
        <v>11</v>
      </c>
    </row>
    <row r="12" spans="1:12" s="50" customFormat="1" ht="21" customHeight="1">
      <c r="A12" s="671">
        <v>600</v>
      </c>
      <c r="B12" s="671">
        <v>60014</v>
      </c>
      <c r="C12" s="680">
        <v>2310</v>
      </c>
      <c r="D12" s="676" t="s">
        <v>518</v>
      </c>
      <c r="E12" s="669"/>
      <c r="F12" s="467" t="s">
        <v>148</v>
      </c>
      <c r="G12" s="470">
        <f>SUM(H12,L12)</f>
        <v>169800</v>
      </c>
      <c r="H12" s="93">
        <v>169800</v>
      </c>
      <c r="I12" s="94">
        <v>0</v>
      </c>
      <c r="J12" s="95">
        <v>0</v>
      </c>
      <c r="K12" s="95">
        <v>169800</v>
      </c>
      <c r="L12" s="95">
        <v>0</v>
      </c>
    </row>
    <row r="13" spans="1:12" s="50" customFormat="1" ht="12.75" customHeight="1">
      <c r="A13" s="675"/>
      <c r="B13" s="675"/>
      <c r="C13" s="681"/>
      <c r="D13" s="693" t="s">
        <v>521</v>
      </c>
      <c r="E13" s="694"/>
      <c r="F13" s="96"/>
      <c r="G13" s="473"/>
      <c r="H13" s="182"/>
      <c r="I13" s="183"/>
      <c r="J13" s="184"/>
      <c r="K13" s="184"/>
      <c r="L13" s="184"/>
    </row>
    <row r="14" spans="1:12" s="50" customFormat="1" ht="12.75" customHeight="1">
      <c r="A14" s="675"/>
      <c r="B14" s="675"/>
      <c r="C14" s="681"/>
      <c r="D14" s="693" t="s">
        <v>297</v>
      </c>
      <c r="E14" s="694"/>
      <c r="F14" s="96"/>
      <c r="G14" s="473"/>
      <c r="H14" s="182"/>
      <c r="I14" s="183"/>
      <c r="J14" s="184"/>
      <c r="K14" s="184"/>
      <c r="L14" s="184"/>
    </row>
    <row r="15" spans="1:12" s="50" customFormat="1" ht="12.75" customHeight="1">
      <c r="A15" s="675"/>
      <c r="B15" s="675"/>
      <c r="C15" s="681"/>
      <c r="D15" s="693" t="s">
        <v>520</v>
      </c>
      <c r="E15" s="694"/>
      <c r="F15" s="96"/>
      <c r="G15" s="473"/>
      <c r="H15" s="182"/>
      <c r="I15" s="183"/>
      <c r="J15" s="184"/>
      <c r="K15" s="184"/>
      <c r="L15" s="184"/>
    </row>
    <row r="16" spans="1:12" s="50" customFormat="1" ht="12.75" customHeight="1">
      <c r="A16" s="675"/>
      <c r="B16" s="675"/>
      <c r="C16" s="681"/>
      <c r="D16" s="693" t="s">
        <v>519</v>
      </c>
      <c r="E16" s="694"/>
      <c r="F16" s="96"/>
      <c r="G16" s="473"/>
      <c r="H16" s="182"/>
      <c r="I16" s="183"/>
      <c r="J16" s="184"/>
      <c r="K16" s="184"/>
      <c r="L16" s="184"/>
    </row>
    <row r="17" spans="1:12" s="50" customFormat="1" ht="33" customHeight="1">
      <c r="A17" s="672"/>
      <c r="B17" s="672"/>
      <c r="C17" s="682"/>
      <c r="D17" s="693" t="s">
        <v>524</v>
      </c>
      <c r="E17" s="694"/>
      <c r="F17" s="100"/>
      <c r="G17" s="471"/>
      <c r="H17" s="185"/>
      <c r="I17" s="186"/>
      <c r="J17" s="187"/>
      <c r="K17" s="187"/>
      <c r="L17" s="187"/>
    </row>
    <row r="18" spans="1:12" s="82" customFormat="1" ht="21" customHeight="1" hidden="1">
      <c r="A18" s="671">
        <v>600</v>
      </c>
      <c r="B18" s="671">
        <v>60014</v>
      </c>
      <c r="C18" s="157">
        <v>6610</v>
      </c>
      <c r="D18" s="669" t="s">
        <v>303</v>
      </c>
      <c r="E18" s="670"/>
      <c r="F18" s="468"/>
      <c r="G18" s="475">
        <v>0</v>
      </c>
      <c r="H18" s="186">
        <v>0</v>
      </c>
      <c r="I18" s="186">
        <v>0</v>
      </c>
      <c r="J18" s="186">
        <v>0</v>
      </c>
      <c r="K18" s="186">
        <v>0</v>
      </c>
      <c r="L18" s="186">
        <v>0</v>
      </c>
    </row>
    <row r="19" spans="1:12" s="82" customFormat="1" ht="38.25" customHeight="1" hidden="1">
      <c r="A19" s="672"/>
      <c r="B19" s="672"/>
      <c r="C19" s="157">
        <v>6619</v>
      </c>
      <c r="D19" s="669" t="s">
        <v>452</v>
      </c>
      <c r="E19" s="670"/>
      <c r="F19" s="468"/>
      <c r="G19" s="475">
        <v>0</v>
      </c>
      <c r="H19" s="186"/>
      <c r="I19" s="186"/>
      <c r="J19" s="186"/>
      <c r="K19" s="186"/>
      <c r="L19" s="186"/>
    </row>
    <row r="20" spans="1:12" s="82" customFormat="1" ht="30" customHeight="1">
      <c r="A20" s="156">
        <v>630</v>
      </c>
      <c r="B20" s="156">
        <v>63003</v>
      </c>
      <c r="C20" s="442">
        <v>6639</v>
      </c>
      <c r="D20" s="673" t="s">
        <v>464</v>
      </c>
      <c r="E20" s="695"/>
      <c r="F20" s="469" t="s">
        <v>148</v>
      </c>
      <c r="G20" s="475">
        <v>300</v>
      </c>
      <c r="H20" s="186">
        <v>0</v>
      </c>
      <c r="I20" s="186">
        <v>0</v>
      </c>
      <c r="J20" s="186">
        <v>0</v>
      </c>
      <c r="K20" s="186">
        <v>0</v>
      </c>
      <c r="L20" s="186">
        <v>300</v>
      </c>
    </row>
    <row r="21" spans="1:12" s="51" customFormat="1" ht="39" customHeight="1">
      <c r="A21" s="180">
        <v>750</v>
      </c>
      <c r="B21" s="180">
        <v>75018</v>
      </c>
      <c r="C21" s="180">
        <v>2330</v>
      </c>
      <c r="D21" s="676" t="s">
        <v>214</v>
      </c>
      <c r="E21" s="676"/>
      <c r="F21" s="112" t="s">
        <v>148</v>
      </c>
      <c r="G21" s="190">
        <v>6000</v>
      </c>
      <c r="H21" s="191">
        <v>6000</v>
      </c>
      <c r="I21" s="191">
        <v>0</v>
      </c>
      <c r="J21" s="191">
        <v>0</v>
      </c>
      <c r="K21" s="191">
        <v>6000</v>
      </c>
      <c r="L21" s="191">
        <v>0</v>
      </c>
    </row>
    <row r="22" spans="1:12" s="51" customFormat="1" ht="56.25" customHeight="1">
      <c r="A22" s="180">
        <v>750</v>
      </c>
      <c r="B22" s="180">
        <v>75020</v>
      </c>
      <c r="C22" s="180">
        <v>2310</v>
      </c>
      <c r="D22" s="676" t="s">
        <v>501</v>
      </c>
      <c r="E22" s="676"/>
      <c r="F22" s="190">
        <v>5302</v>
      </c>
      <c r="G22" s="190"/>
      <c r="H22" s="191"/>
      <c r="I22" s="191"/>
      <c r="J22" s="191"/>
      <c r="K22" s="191"/>
      <c r="L22" s="191"/>
    </row>
    <row r="23" spans="1:12" s="83" customFormat="1" ht="37.5" customHeight="1">
      <c r="A23" s="180">
        <v>801</v>
      </c>
      <c r="B23" s="180">
        <v>80120</v>
      </c>
      <c r="C23" s="180">
        <v>2310</v>
      </c>
      <c r="D23" s="676" t="s">
        <v>215</v>
      </c>
      <c r="E23" s="676"/>
      <c r="F23" s="112" t="s">
        <v>148</v>
      </c>
      <c r="G23" s="190">
        <v>14400</v>
      </c>
      <c r="H23" s="191">
        <v>14400</v>
      </c>
      <c r="I23" s="191">
        <v>0</v>
      </c>
      <c r="J23" s="191">
        <v>0</v>
      </c>
      <c r="K23" s="191">
        <v>14400</v>
      </c>
      <c r="L23" s="191">
        <v>0</v>
      </c>
    </row>
    <row r="24" spans="1:12" s="82" customFormat="1" ht="47.25" customHeight="1">
      <c r="A24" s="180">
        <v>801</v>
      </c>
      <c r="B24" s="180">
        <v>80130</v>
      </c>
      <c r="C24" s="180">
        <v>2310</v>
      </c>
      <c r="D24" s="676" t="s">
        <v>234</v>
      </c>
      <c r="E24" s="677"/>
      <c r="F24" s="190">
        <v>0</v>
      </c>
      <c r="G24" s="189" t="s">
        <v>148</v>
      </c>
      <c r="H24" s="113" t="s">
        <v>148</v>
      </c>
      <c r="I24" s="113" t="s">
        <v>148</v>
      </c>
      <c r="J24" s="113" t="s">
        <v>148</v>
      </c>
      <c r="K24" s="113" t="s">
        <v>148</v>
      </c>
      <c r="L24" s="113" t="s">
        <v>148</v>
      </c>
    </row>
    <row r="25" spans="1:12" s="82" customFormat="1" ht="20.25" customHeight="1">
      <c r="A25" s="180">
        <v>801</v>
      </c>
      <c r="B25" s="180">
        <v>80130</v>
      </c>
      <c r="C25" s="180">
        <v>2310</v>
      </c>
      <c r="D25" s="676" t="s">
        <v>525</v>
      </c>
      <c r="E25" s="676"/>
      <c r="F25" s="189"/>
      <c r="G25" s="190">
        <f>2800+400</f>
        <v>3200</v>
      </c>
      <c r="H25" s="191">
        <v>3200</v>
      </c>
      <c r="I25" s="191">
        <v>0</v>
      </c>
      <c r="J25" s="191">
        <v>0</v>
      </c>
      <c r="K25" s="191">
        <v>3200</v>
      </c>
      <c r="L25" s="191">
        <v>0</v>
      </c>
    </row>
    <row r="26" spans="1:12" ht="27" customHeight="1">
      <c r="A26" s="155">
        <v>852</v>
      </c>
      <c r="B26" s="155">
        <v>85201</v>
      </c>
      <c r="C26" s="155">
        <v>2310</v>
      </c>
      <c r="D26" s="676" t="s">
        <v>522</v>
      </c>
      <c r="E26" s="678"/>
      <c r="F26" s="470">
        <v>30164</v>
      </c>
      <c r="G26" s="470" t="s">
        <v>148</v>
      </c>
      <c r="H26" s="93" t="s">
        <v>148</v>
      </c>
      <c r="I26" s="94" t="s">
        <v>148</v>
      </c>
      <c r="J26" s="95" t="s">
        <v>148</v>
      </c>
      <c r="K26" s="95" t="s">
        <v>148</v>
      </c>
      <c r="L26" s="95" t="s">
        <v>148</v>
      </c>
    </row>
    <row r="27" spans="1:12" ht="11.25" customHeight="1">
      <c r="A27" s="156"/>
      <c r="B27" s="156"/>
      <c r="C27" s="156"/>
      <c r="D27" s="444">
        <v>1</v>
      </c>
      <c r="E27" s="443" t="s">
        <v>301</v>
      </c>
      <c r="F27" s="471"/>
      <c r="G27" s="471"/>
      <c r="H27" s="185"/>
      <c r="I27" s="186"/>
      <c r="J27" s="187"/>
      <c r="K27" s="187"/>
      <c r="L27" s="187"/>
    </row>
    <row r="28" spans="1:12" ht="18.75" customHeight="1">
      <c r="A28" s="671">
        <v>852</v>
      </c>
      <c r="B28" s="671">
        <v>85201</v>
      </c>
      <c r="C28" s="671">
        <v>2310</v>
      </c>
      <c r="D28" s="673" t="s">
        <v>302</v>
      </c>
      <c r="E28" s="674"/>
      <c r="F28" s="470" t="s">
        <v>148</v>
      </c>
      <c r="G28" s="470">
        <v>9293</v>
      </c>
      <c r="H28" s="93">
        <v>9293</v>
      </c>
      <c r="I28" s="94" t="s">
        <v>148</v>
      </c>
      <c r="J28" s="95" t="s">
        <v>148</v>
      </c>
      <c r="K28" s="95">
        <v>9293</v>
      </c>
      <c r="L28" s="95" t="s">
        <v>148</v>
      </c>
    </row>
    <row r="29" spans="1:12" ht="10.5" customHeight="1">
      <c r="A29" s="672"/>
      <c r="B29" s="672"/>
      <c r="C29" s="672"/>
      <c r="D29" s="445">
        <v>1</v>
      </c>
      <c r="E29" s="446" t="s">
        <v>305</v>
      </c>
      <c r="F29" s="471"/>
      <c r="G29" s="471"/>
      <c r="H29" s="185"/>
      <c r="I29" s="186"/>
      <c r="J29" s="187"/>
      <c r="K29" s="187"/>
      <c r="L29" s="187"/>
    </row>
    <row r="30" spans="1:12" ht="20.25" customHeight="1">
      <c r="A30" s="671">
        <v>852</v>
      </c>
      <c r="B30" s="671">
        <v>85201</v>
      </c>
      <c r="C30" s="671">
        <v>2310</v>
      </c>
      <c r="D30" s="673" t="s">
        <v>306</v>
      </c>
      <c r="E30" s="674"/>
      <c r="F30" s="470" t="s">
        <v>148</v>
      </c>
      <c r="G30" s="470">
        <v>11026</v>
      </c>
      <c r="H30" s="93">
        <v>11026</v>
      </c>
      <c r="I30" s="94" t="s">
        <v>148</v>
      </c>
      <c r="J30" s="95" t="s">
        <v>148</v>
      </c>
      <c r="K30" s="95">
        <v>11026</v>
      </c>
      <c r="L30" s="95" t="s">
        <v>148</v>
      </c>
    </row>
    <row r="31" spans="1:12" ht="9.75" customHeight="1">
      <c r="A31" s="672"/>
      <c r="B31" s="672"/>
      <c r="C31" s="672"/>
      <c r="D31" s="445">
        <v>1</v>
      </c>
      <c r="E31" s="446" t="s">
        <v>324</v>
      </c>
      <c r="F31" s="471"/>
      <c r="G31" s="471"/>
      <c r="H31" s="101"/>
      <c r="I31" s="102"/>
      <c r="J31" s="103"/>
      <c r="K31" s="103"/>
      <c r="L31" s="103"/>
    </row>
    <row r="32" spans="1:12" ht="37.5" customHeight="1">
      <c r="A32" s="180">
        <v>852</v>
      </c>
      <c r="B32" s="180">
        <v>85201</v>
      </c>
      <c r="C32" s="180">
        <v>2320</v>
      </c>
      <c r="D32" s="676" t="s">
        <v>0</v>
      </c>
      <c r="E32" s="677"/>
      <c r="F32" s="188"/>
      <c r="G32" s="475">
        <v>941486</v>
      </c>
      <c r="H32" s="186">
        <f>SUM(I32:K32)</f>
        <v>941486</v>
      </c>
      <c r="I32" s="186">
        <v>0</v>
      </c>
      <c r="J32" s="186">
        <v>0</v>
      </c>
      <c r="K32" s="186">
        <v>941486</v>
      </c>
      <c r="L32" s="186">
        <v>0</v>
      </c>
    </row>
    <row r="33" spans="1:12" ht="29.25" customHeight="1">
      <c r="A33" s="180">
        <v>852</v>
      </c>
      <c r="B33" s="180">
        <v>85204</v>
      </c>
      <c r="C33" s="180">
        <v>2310</v>
      </c>
      <c r="D33" s="676" t="s">
        <v>235</v>
      </c>
      <c r="E33" s="677"/>
      <c r="F33" s="189" t="s">
        <v>148</v>
      </c>
      <c r="G33" s="190">
        <v>11047</v>
      </c>
      <c r="H33" s="191">
        <v>11047</v>
      </c>
      <c r="I33" s="191">
        <v>0</v>
      </c>
      <c r="J33" s="191">
        <v>0</v>
      </c>
      <c r="K33" s="191">
        <v>11047</v>
      </c>
      <c r="L33" s="191">
        <v>0</v>
      </c>
    </row>
    <row r="34" spans="1:12" ht="21" customHeight="1">
      <c r="A34" s="671">
        <v>852</v>
      </c>
      <c r="B34" s="671">
        <v>85204</v>
      </c>
      <c r="C34" s="671">
        <v>2320</v>
      </c>
      <c r="D34" s="673" t="s">
        <v>446</v>
      </c>
      <c r="E34" s="674"/>
      <c r="F34" s="472" t="s">
        <v>148</v>
      </c>
      <c r="G34" s="470">
        <v>108524</v>
      </c>
      <c r="H34" s="93">
        <v>108524</v>
      </c>
      <c r="I34" s="94">
        <v>0</v>
      </c>
      <c r="J34" s="95">
        <v>0</v>
      </c>
      <c r="K34" s="95">
        <v>108524</v>
      </c>
      <c r="L34" s="95">
        <v>0</v>
      </c>
    </row>
    <row r="35" spans="1:12" ht="12.75">
      <c r="A35" s="675"/>
      <c r="B35" s="675"/>
      <c r="C35" s="675"/>
      <c r="D35" s="447">
        <v>1</v>
      </c>
      <c r="E35" s="448" t="s">
        <v>488</v>
      </c>
      <c r="F35" s="473"/>
      <c r="G35" s="474"/>
      <c r="H35" s="97"/>
      <c r="I35" s="98"/>
      <c r="J35" s="99"/>
      <c r="K35" s="99"/>
      <c r="L35" s="99"/>
    </row>
    <row r="36" spans="1:12" ht="12.75">
      <c r="A36" s="675"/>
      <c r="B36" s="675"/>
      <c r="C36" s="675"/>
      <c r="D36" s="447">
        <v>2</v>
      </c>
      <c r="E36" s="448" t="s">
        <v>489</v>
      </c>
      <c r="F36" s="473"/>
      <c r="G36" s="474"/>
      <c r="H36" s="97"/>
      <c r="I36" s="98"/>
      <c r="J36" s="99"/>
      <c r="K36" s="99"/>
      <c r="L36" s="99"/>
    </row>
    <row r="37" spans="1:12" ht="13.5" customHeight="1">
      <c r="A37" s="675"/>
      <c r="B37" s="675"/>
      <c r="C37" s="675"/>
      <c r="D37" s="447">
        <v>3</v>
      </c>
      <c r="E37" s="527" t="s">
        <v>174</v>
      </c>
      <c r="F37" s="473"/>
      <c r="G37" s="474"/>
      <c r="H37" s="97"/>
      <c r="I37" s="98"/>
      <c r="J37" s="99"/>
      <c r="K37" s="99"/>
      <c r="L37" s="99"/>
    </row>
    <row r="38" spans="1:12" ht="13.5" customHeight="1">
      <c r="A38" s="675"/>
      <c r="B38" s="675"/>
      <c r="C38" s="675"/>
      <c r="D38" s="447">
        <v>4</v>
      </c>
      <c r="E38" s="525" t="s">
        <v>173</v>
      </c>
      <c r="F38" s="473"/>
      <c r="G38" s="474"/>
      <c r="H38" s="97"/>
      <c r="I38" s="98"/>
      <c r="J38" s="99"/>
      <c r="K38" s="99"/>
      <c r="L38" s="99"/>
    </row>
    <row r="39" spans="1:12" ht="13.5" customHeight="1">
      <c r="A39" s="675"/>
      <c r="B39" s="675"/>
      <c r="C39" s="675"/>
      <c r="D39" s="447">
        <v>5</v>
      </c>
      <c r="E39" s="525" t="s">
        <v>175</v>
      </c>
      <c r="F39" s="473"/>
      <c r="G39" s="474"/>
      <c r="H39" s="97"/>
      <c r="I39" s="98"/>
      <c r="J39" s="99"/>
      <c r="K39" s="99"/>
      <c r="L39" s="99"/>
    </row>
    <row r="40" spans="1:12" ht="11.25" customHeight="1">
      <c r="A40" s="675"/>
      <c r="B40" s="675"/>
      <c r="C40" s="675"/>
      <c r="D40" s="447">
        <v>6</v>
      </c>
      <c r="E40" s="448" t="s">
        <v>307</v>
      </c>
      <c r="F40" s="473"/>
      <c r="G40" s="474"/>
      <c r="H40" s="97"/>
      <c r="I40" s="98"/>
      <c r="J40" s="99"/>
      <c r="K40" s="99"/>
      <c r="L40" s="99"/>
    </row>
    <row r="41" spans="1:12" ht="10.5" customHeight="1">
      <c r="A41" s="672"/>
      <c r="B41" s="672"/>
      <c r="C41" s="672"/>
      <c r="D41" s="447">
        <v>7</v>
      </c>
      <c r="E41" s="448" t="s">
        <v>447</v>
      </c>
      <c r="F41" s="471"/>
      <c r="G41" s="476"/>
      <c r="H41" s="101"/>
      <c r="I41" s="102"/>
      <c r="J41" s="103"/>
      <c r="K41" s="103"/>
      <c r="L41" s="103"/>
    </row>
    <row r="42" spans="1:12" ht="21" customHeight="1">
      <c r="A42" s="155">
        <v>852</v>
      </c>
      <c r="B42" s="155">
        <v>85204</v>
      </c>
      <c r="C42" s="155">
        <v>2310</v>
      </c>
      <c r="D42" s="676" t="s">
        <v>523</v>
      </c>
      <c r="E42" s="669"/>
      <c r="F42" s="470">
        <v>3734</v>
      </c>
      <c r="G42" s="470" t="s">
        <v>148</v>
      </c>
      <c r="H42" s="110" t="s">
        <v>148</v>
      </c>
      <c r="I42" s="114" t="s">
        <v>148</v>
      </c>
      <c r="J42" s="115" t="s">
        <v>148</v>
      </c>
      <c r="K42" s="115" t="s">
        <v>148</v>
      </c>
      <c r="L42" s="115" t="s">
        <v>148</v>
      </c>
    </row>
    <row r="43" spans="1:12" ht="12.75">
      <c r="A43" s="156"/>
      <c r="B43" s="156"/>
      <c r="C43" s="156"/>
      <c r="D43" s="449">
        <v>1</v>
      </c>
      <c r="E43" s="443" t="s">
        <v>487</v>
      </c>
      <c r="F43" s="471"/>
      <c r="G43" s="471"/>
      <c r="H43" s="101"/>
      <c r="I43" s="102"/>
      <c r="J43" s="103"/>
      <c r="K43" s="103"/>
      <c r="L43" s="103"/>
    </row>
    <row r="44" spans="1:12" ht="21" customHeight="1">
      <c r="A44" s="671">
        <v>852</v>
      </c>
      <c r="B44" s="671">
        <v>85204</v>
      </c>
      <c r="C44" s="671">
        <v>2320</v>
      </c>
      <c r="D44" s="676" t="s">
        <v>523</v>
      </c>
      <c r="E44" s="669"/>
      <c r="F44" s="470">
        <v>129590</v>
      </c>
      <c r="G44" s="470" t="s">
        <v>148</v>
      </c>
      <c r="H44" s="110" t="s">
        <v>148</v>
      </c>
      <c r="I44" s="114" t="s">
        <v>148</v>
      </c>
      <c r="J44" s="115" t="s">
        <v>148</v>
      </c>
      <c r="K44" s="115" t="s">
        <v>148</v>
      </c>
      <c r="L44" s="115" t="s">
        <v>148</v>
      </c>
    </row>
    <row r="45" spans="1:12" ht="12.75">
      <c r="A45" s="675"/>
      <c r="B45" s="675"/>
      <c r="C45" s="675"/>
      <c r="D45" s="449">
        <v>1</v>
      </c>
      <c r="E45" s="443" t="s">
        <v>490</v>
      </c>
      <c r="F45" s="473"/>
      <c r="G45" s="473"/>
      <c r="H45" s="97"/>
      <c r="I45" s="98"/>
      <c r="J45" s="99"/>
      <c r="K45" s="99"/>
      <c r="L45" s="99"/>
    </row>
    <row r="46" spans="1:12" ht="12.75">
      <c r="A46" s="675"/>
      <c r="B46" s="675"/>
      <c r="C46" s="675"/>
      <c r="D46" s="449">
        <v>2</v>
      </c>
      <c r="E46" s="443" t="s">
        <v>471</v>
      </c>
      <c r="F46" s="473"/>
      <c r="G46" s="473"/>
      <c r="H46" s="97"/>
      <c r="I46" s="98"/>
      <c r="J46" s="99"/>
      <c r="K46" s="99"/>
      <c r="L46" s="99"/>
    </row>
    <row r="47" spans="1:12" ht="12.75">
      <c r="A47" s="675"/>
      <c r="B47" s="675"/>
      <c r="C47" s="675"/>
      <c r="D47" s="449">
        <v>3</v>
      </c>
      <c r="E47" s="443" t="s">
        <v>443</v>
      </c>
      <c r="F47" s="473"/>
      <c r="G47" s="473"/>
      <c r="H47" s="97"/>
      <c r="I47" s="98"/>
      <c r="J47" s="99"/>
      <c r="K47" s="99"/>
      <c r="L47" s="99"/>
    </row>
    <row r="48" spans="1:12" ht="12.75">
      <c r="A48" s="675"/>
      <c r="B48" s="675"/>
      <c r="C48" s="675"/>
      <c r="D48" s="449">
        <v>4</v>
      </c>
      <c r="E48" s="443" t="s">
        <v>304</v>
      </c>
      <c r="F48" s="473"/>
      <c r="G48" s="473"/>
      <c r="H48" s="97"/>
      <c r="I48" s="98"/>
      <c r="J48" s="99"/>
      <c r="K48" s="99"/>
      <c r="L48" s="99"/>
    </row>
    <row r="49" spans="1:12" ht="12.75">
      <c r="A49" s="672"/>
      <c r="B49" s="672"/>
      <c r="C49" s="672"/>
      <c r="D49" s="449">
        <v>5</v>
      </c>
      <c r="E49" s="443" t="s">
        <v>472</v>
      </c>
      <c r="F49" s="471"/>
      <c r="G49" s="471"/>
      <c r="H49" s="101"/>
      <c r="I49" s="102"/>
      <c r="J49" s="103"/>
      <c r="K49" s="103"/>
      <c r="L49" s="103"/>
    </row>
    <row r="50" spans="1:12" ht="22.5" customHeight="1">
      <c r="A50" s="156">
        <v>921</v>
      </c>
      <c r="B50" s="156">
        <v>92116</v>
      </c>
      <c r="C50" s="156">
        <v>2310</v>
      </c>
      <c r="D50" s="667" t="s">
        <v>502</v>
      </c>
      <c r="E50" s="667"/>
      <c r="F50" s="186" t="s">
        <v>148</v>
      </c>
      <c r="G50" s="475">
        <v>54000</v>
      </c>
      <c r="H50" s="186">
        <v>54000</v>
      </c>
      <c r="I50" s="186">
        <v>0</v>
      </c>
      <c r="J50" s="186">
        <v>0</v>
      </c>
      <c r="K50" s="186">
        <v>54000</v>
      </c>
      <c r="L50" s="186">
        <v>0</v>
      </c>
    </row>
    <row r="51" spans="1:12" ht="15.75">
      <c r="A51" s="668" t="s">
        <v>143</v>
      </c>
      <c r="B51" s="668"/>
      <c r="C51" s="668"/>
      <c r="D51" s="668"/>
      <c r="E51" s="668"/>
      <c r="F51" s="151">
        <f aca="true" t="shared" si="0" ref="F51:L51">SUM(F12:F50)</f>
        <v>168790</v>
      </c>
      <c r="G51" s="151">
        <f t="shared" si="0"/>
        <v>1329076</v>
      </c>
      <c r="H51" s="151">
        <f t="shared" si="0"/>
        <v>1328776</v>
      </c>
      <c r="I51" s="151">
        <f t="shared" si="0"/>
        <v>0</v>
      </c>
      <c r="J51" s="151">
        <f t="shared" si="0"/>
        <v>0</v>
      </c>
      <c r="K51" s="151">
        <f t="shared" si="0"/>
        <v>1328776</v>
      </c>
      <c r="L51" s="151">
        <f t="shared" si="0"/>
        <v>300</v>
      </c>
    </row>
  </sheetData>
  <mergeCells count="55">
    <mergeCell ref="A18:A19"/>
    <mergeCell ref="B18:B19"/>
    <mergeCell ref="D19:E19"/>
    <mergeCell ref="D23:E23"/>
    <mergeCell ref="D22:E22"/>
    <mergeCell ref="D15:E15"/>
    <mergeCell ref="D16:E16"/>
    <mergeCell ref="D17:E17"/>
    <mergeCell ref="D21:E21"/>
    <mergeCell ref="D20:E20"/>
    <mergeCell ref="D11:E11"/>
    <mergeCell ref="D12:E12"/>
    <mergeCell ref="D13:E13"/>
    <mergeCell ref="D14:E14"/>
    <mergeCell ref="L9:L10"/>
    <mergeCell ref="A9:A10"/>
    <mergeCell ref="B9:B10"/>
    <mergeCell ref="C9:C10"/>
    <mergeCell ref="D8:E10"/>
    <mergeCell ref="F8:F10"/>
    <mergeCell ref="G8:G10"/>
    <mergeCell ref="A8:C8"/>
    <mergeCell ref="H9:H10"/>
    <mergeCell ref="D26:E26"/>
    <mergeCell ref="D24:E24"/>
    <mergeCell ref="D25:E25"/>
    <mergeCell ref="A5:L5"/>
    <mergeCell ref="A6:L6"/>
    <mergeCell ref="A12:A17"/>
    <mergeCell ref="B12:B17"/>
    <mergeCell ref="C12:C17"/>
    <mergeCell ref="H8:L8"/>
    <mergeCell ref="I9:K9"/>
    <mergeCell ref="A28:A29"/>
    <mergeCell ref="B28:B29"/>
    <mergeCell ref="C28:C29"/>
    <mergeCell ref="D28:E28"/>
    <mergeCell ref="D44:E44"/>
    <mergeCell ref="D32:E32"/>
    <mergeCell ref="D33:E33"/>
    <mergeCell ref="A34:A41"/>
    <mergeCell ref="B34:B41"/>
    <mergeCell ref="C34:C41"/>
    <mergeCell ref="D34:E34"/>
    <mergeCell ref="D42:E42"/>
    <mergeCell ref="D50:E50"/>
    <mergeCell ref="A51:E51"/>
    <mergeCell ref="D18:E18"/>
    <mergeCell ref="A30:A31"/>
    <mergeCell ref="B30:B31"/>
    <mergeCell ref="C30:C31"/>
    <mergeCell ref="D30:E30"/>
    <mergeCell ref="A44:A49"/>
    <mergeCell ref="B44:B49"/>
    <mergeCell ref="C44:C49"/>
  </mergeCells>
  <printOptions/>
  <pageMargins left="0.77" right="0.61" top="0.97" bottom="0.55" header="0.21" footer="0.29"/>
  <pageSetup horizontalDpi="600" verticalDpi="600" orientation="landscape" paperSize="9" r:id="rId2"/>
  <headerFooter alignWithMargins="0">
    <oddFooter>&amp;CStrona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2"/>
  <sheetViews>
    <sheetView zoomScale="95" zoomScaleNormal="95" workbookViewId="0" topLeftCell="A1">
      <pane ySplit="2325" topLeftCell="BM1" activePane="bottomLeft" state="split"/>
      <selection pane="topLeft" activeCell="L2" sqref="L2:L3"/>
      <selection pane="bottomLeft" activeCell="C28" sqref="C28"/>
    </sheetView>
  </sheetViews>
  <sheetFormatPr defaultColWidth="9.00390625" defaultRowHeight="12.75"/>
  <cols>
    <col min="1" max="1" width="3.375" style="18" customWidth="1"/>
    <col min="2" max="2" width="36.875" style="18" customWidth="1"/>
    <col min="3" max="3" width="12.625" style="18" customWidth="1"/>
    <col min="4" max="4" width="12.375" style="18" customWidth="1"/>
    <col min="5" max="7" width="11.00390625" style="18" customWidth="1"/>
    <col min="8" max="8" width="12.25390625" style="18" customWidth="1"/>
    <col min="9" max="9" width="9.25390625" style="18" customWidth="1"/>
    <col min="10" max="10" width="8.00390625" style="18" customWidth="1"/>
    <col min="11" max="11" width="4.25390625" style="18" customWidth="1"/>
    <col min="12" max="12" width="13.75390625" style="18" customWidth="1"/>
    <col min="13" max="16384" width="9.125" style="18" customWidth="1"/>
  </cols>
  <sheetData>
    <row r="1" spans="4:12" ht="13.5" customHeight="1">
      <c r="D1" s="75"/>
      <c r="E1" s="76"/>
      <c r="F1" s="76"/>
      <c r="G1" s="76"/>
      <c r="H1" s="77"/>
      <c r="L1" s="393" t="s">
        <v>231</v>
      </c>
    </row>
    <row r="2" spans="4:12" ht="15" customHeight="1">
      <c r="D2" s="78"/>
      <c r="E2" s="77"/>
      <c r="F2" s="77"/>
      <c r="G2" s="77"/>
      <c r="H2" s="76"/>
      <c r="L2" s="393" t="s">
        <v>352</v>
      </c>
    </row>
    <row r="3" spans="4:12" ht="13.5" customHeight="1">
      <c r="D3" s="78"/>
      <c r="E3" s="77"/>
      <c r="F3" s="77"/>
      <c r="G3" s="77"/>
      <c r="H3" s="76"/>
      <c r="I3" s="19"/>
      <c r="J3" s="20"/>
      <c r="L3" s="393" t="s">
        <v>353</v>
      </c>
    </row>
    <row r="4" spans="4:10" ht="4.5" customHeight="1">
      <c r="D4" s="78"/>
      <c r="E4" s="77"/>
      <c r="F4" s="77"/>
      <c r="G4" s="77"/>
      <c r="H4" s="76"/>
      <c r="I4" s="19"/>
      <c r="J4" s="20"/>
    </row>
    <row r="5" spans="1:12" ht="16.5" customHeight="1">
      <c r="A5" s="704" t="s">
        <v>284</v>
      </c>
      <c r="B5" s="704"/>
      <c r="C5" s="704"/>
      <c r="D5" s="704"/>
      <c r="E5" s="704"/>
      <c r="F5" s="704"/>
      <c r="G5" s="704"/>
      <c r="H5" s="704"/>
      <c r="I5" s="704"/>
      <c r="J5" s="704"/>
      <c r="K5" s="704"/>
      <c r="L5" s="704"/>
    </row>
    <row r="6" spans="1:12" ht="16.5" customHeight="1">
      <c r="A6" s="704" t="s">
        <v>298</v>
      </c>
      <c r="B6" s="704"/>
      <c r="C6" s="704"/>
      <c r="D6" s="704"/>
      <c r="E6" s="704"/>
      <c r="F6" s="704"/>
      <c r="G6" s="704"/>
      <c r="H6" s="704"/>
      <c r="I6" s="704"/>
      <c r="J6" s="704"/>
      <c r="K6" s="704"/>
      <c r="L6" s="704"/>
    </row>
    <row r="7" spans="2:12" ht="12.75" customHeight="1">
      <c r="B7" s="21"/>
      <c r="I7" s="79"/>
      <c r="J7" s="79"/>
      <c r="L7" s="79" t="s">
        <v>136</v>
      </c>
    </row>
    <row r="8" spans="1:12" s="116" customFormat="1" ht="15.75" customHeight="1">
      <c r="A8" s="664" t="s">
        <v>140</v>
      </c>
      <c r="B8" s="680" t="s">
        <v>77</v>
      </c>
      <c r="C8" s="664" t="s">
        <v>1</v>
      </c>
      <c r="D8" s="714" t="s">
        <v>55</v>
      </c>
      <c r="E8" s="715"/>
      <c r="F8" s="715"/>
      <c r="G8" s="716"/>
      <c r="H8" s="570" t="s">
        <v>86</v>
      </c>
      <c r="I8" s="570"/>
      <c r="J8" s="708" t="s">
        <v>280</v>
      </c>
      <c r="K8" s="709"/>
      <c r="L8" s="664" t="s">
        <v>325</v>
      </c>
    </row>
    <row r="9" spans="1:12" s="116" customFormat="1" ht="11.25" customHeight="1">
      <c r="A9" s="665"/>
      <c r="B9" s="681"/>
      <c r="C9" s="665"/>
      <c r="D9" s="664" t="s">
        <v>144</v>
      </c>
      <c r="E9" s="714" t="s">
        <v>243</v>
      </c>
      <c r="F9" s="715"/>
      <c r="G9" s="716"/>
      <c r="H9" s="154"/>
      <c r="I9" s="154"/>
      <c r="J9" s="710"/>
      <c r="K9" s="711"/>
      <c r="L9" s="665"/>
    </row>
    <row r="10" spans="1:12" s="140" customFormat="1" ht="11.25" customHeight="1">
      <c r="A10" s="665"/>
      <c r="B10" s="681"/>
      <c r="C10" s="665"/>
      <c r="D10" s="665"/>
      <c r="E10" s="705" t="s">
        <v>145</v>
      </c>
      <c r="F10" s="702" t="s">
        <v>243</v>
      </c>
      <c r="G10" s="703"/>
      <c r="H10" s="664" t="s">
        <v>144</v>
      </c>
      <c r="I10" s="705" t="s">
        <v>146</v>
      </c>
      <c r="J10" s="710"/>
      <c r="K10" s="711"/>
      <c r="L10" s="665"/>
    </row>
    <row r="11" spans="1:12" s="140" customFormat="1" ht="20.25" customHeight="1">
      <c r="A11" s="666"/>
      <c r="B11" s="681"/>
      <c r="C11" s="665"/>
      <c r="D11" s="665"/>
      <c r="E11" s="706"/>
      <c r="F11" s="283" t="s">
        <v>281</v>
      </c>
      <c r="G11" s="283" t="s">
        <v>282</v>
      </c>
      <c r="H11" s="666"/>
      <c r="I11" s="707"/>
      <c r="J11" s="712"/>
      <c r="K11" s="713"/>
      <c r="L11" s="666"/>
    </row>
    <row r="12" spans="1:12" s="116" customFormat="1" ht="12.75" customHeight="1">
      <c r="A12" s="280">
        <v>1</v>
      </c>
      <c r="B12" s="280">
        <v>2</v>
      </c>
      <c r="C12" s="280">
        <v>3</v>
      </c>
      <c r="D12" s="280">
        <v>4</v>
      </c>
      <c r="E12" s="280">
        <v>5</v>
      </c>
      <c r="F12" s="280">
        <v>6</v>
      </c>
      <c r="G12" s="280">
        <v>7</v>
      </c>
      <c r="H12" s="280">
        <v>8</v>
      </c>
      <c r="I12" s="280">
        <v>9</v>
      </c>
      <c r="J12" s="702">
        <v>10</v>
      </c>
      <c r="K12" s="703"/>
      <c r="L12" s="280">
        <v>11</v>
      </c>
    </row>
    <row r="13" spans="1:12" s="141" customFormat="1" ht="18.75" customHeight="1">
      <c r="A13" s="159" t="s">
        <v>147</v>
      </c>
      <c r="B13" s="281" t="s">
        <v>150</v>
      </c>
      <c r="C13" s="270">
        <f aca="true" t="shared" si="0" ref="C13:I13">SUM(C14:C16)</f>
        <v>1231068</v>
      </c>
      <c r="D13" s="270">
        <f t="shared" si="0"/>
        <v>3338800</v>
      </c>
      <c r="E13" s="270">
        <f t="shared" si="0"/>
        <v>0</v>
      </c>
      <c r="F13" s="270">
        <f t="shared" si="0"/>
        <v>0</v>
      </c>
      <c r="G13" s="270">
        <f t="shared" si="0"/>
        <v>0</v>
      </c>
      <c r="H13" s="270">
        <f t="shared" si="0"/>
        <v>3336441</v>
      </c>
      <c r="I13" s="270">
        <f t="shared" si="0"/>
        <v>2359</v>
      </c>
      <c r="J13" s="697">
        <f>C13+D13-H13</f>
        <v>1233427</v>
      </c>
      <c r="K13" s="697"/>
      <c r="L13" s="270">
        <f>SUM(L14:L16)</f>
        <v>299315</v>
      </c>
    </row>
    <row r="14" spans="1:12" s="116" customFormat="1" ht="24">
      <c r="A14" s="280" t="s">
        <v>89</v>
      </c>
      <c r="B14" s="429" t="s">
        <v>151</v>
      </c>
      <c r="C14" s="278">
        <v>1055105</v>
      </c>
      <c r="D14" s="278">
        <v>980000</v>
      </c>
      <c r="E14" s="278">
        <v>0</v>
      </c>
      <c r="F14" s="278">
        <v>0</v>
      </c>
      <c r="G14" s="278">
        <v>0</v>
      </c>
      <c r="H14" s="278">
        <f>976072+1964</f>
        <v>978036</v>
      </c>
      <c r="I14" s="278">
        <v>1964</v>
      </c>
      <c r="J14" s="698">
        <f>SUM(C14+D14-H14)</f>
        <v>1057069</v>
      </c>
      <c r="K14" s="699"/>
      <c r="L14" s="430">
        <v>424</v>
      </c>
    </row>
    <row r="15" spans="1:12" s="116" customFormat="1" ht="24">
      <c r="A15" s="280" t="s">
        <v>90</v>
      </c>
      <c r="B15" s="429" t="s">
        <v>152</v>
      </c>
      <c r="C15" s="278">
        <v>152215</v>
      </c>
      <c r="D15" s="278">
        <v>2265800</v>
      </c>
      <c r="E15" s="278">
        <v>0</v>
      </c>
      <c r="F15" s="278">
        <v>0</v>
      </c>
      <c r="G15" s="278">
        <v>0</v>
      </c>
      <c r="H15" s="278">
        <v>2265800</v>
      </c>
      <c r="I15" s="278">
        <v>0</v>
      </c>
      <c r="J15" s="698">
        <f>SUM(C15+D15-H15)</f>
        <v>152215</v>
      </c>
      <c r="K15" s="699"/>
      <c r="L15" s="278">
        <v>282594</v>
      </c>
    </row>
    <row r="16" spans="1:12" s="116" customFormat="1" ht="24">
      <c r="A16" s="280" t="s">
        <v>91</v>
      </c>
      <c r="B16" s="429" t="s">
        <v>155</v>
      </c>
      <c r="C16" s="278">
        <v>23748</v>
      </c>
      <c r="D16" s="278">
        <v>93000</v>
      </c>
      <c r="E16" s="278">
        <v>0</v>
      </c>
      <c r="F16" s="278">
        <v>0</v>
      </c>
      <c r="G16" s="278">
        <v>0</v>
      </c>
      <c r="H16" s="278">
        <f>92210+395</f>
        <v>92605</v>
      </c>
      <c r="I16" s="278">
        <v>395</v>
      </c>
      <c r="J16" s="698">
        <f>SUM(C16+D16-H16)</f>
        <v>24143</v>
      </c>
      <c r="K16" s="699"/>
      <c r="L16" s="278">
        <v>16297</v>
      </c>
    </row>
    <row r="17" spans="1:12" s="142" customFormat="1" ht="19.5" customHeight="1">
      <c r="A17" s="160" t="s">
        <v>149</v>
      </c>
      <c r="B17" s="282" t="s">
        <v>236</v>
      </c>
      <c r="C17" s="151">
        <f aca="true" t="shared" si="1" ref="C17:I17">SUM(C18:C27)</f>
        <v>197918</v>
      </c>
      <c r="D17" s="151">
        <f>SUM(D18:D27)</f>
        <v>955086</v>
      </c>
      <c r="E17" s="151">
        <f t="shared" si="1"/>
        <v>0</v>
      </c>
      <c r="F17" s="151">
        <f t="shared" si="1"/>
        <v>0</v>
      </c>
      <c r="G17" s="151">
        <f t="shared" si="1"/>
        <v>0</v>
      </c>
      <c r="H17" s="151">
        <f t="shared" si="1"/>
        <v>1010954</v>
      </c>
      <c r="I17" s="151">
        <f t="shared" si="1"/>
        <v>0</v>
      </c>
      <c r="J17" s="700">
        <f>SUM(J18:K27)</f>
        <v>142050</v>
      </c>
      <c r="K17" s="701"/>
      <c r="L17" s="151">
        <f>SUM(L18:L27)</f>
        <v>0</v>
      </c>
    </row>
    <row r="18" spans="1:12" s="143" customFormat="1" ht="18" customHeight="1">
      <c r="A18" s="431" t="s">
        <v>89</v>
      </c>
      <c r="B18" s="432" t="s">
        <v>156</v>
      </c>
      <c r="C18" s="433">
        <v>6636</v>
      </c>
      <c r="D18" s="434">
        <v>88880</v>
      </c>
      <c r="E18" s="433">
        <v>0</v>
      </c>
      <c r="F18" s="433">
        <v>0</v>
      </c>
      <c r="G18" s="433">
        <v>0</v>
      </c>
      <c r="H18" s="435">
        <v>95516</v>
      </c>
      <c r="I18" s="433">
        <v>0</v>
      </c>
      <c r="J18" s="698">
        <f aca="true" t="shared" si="2" ref="J18:J27">C18+D18-H18</f>
        <v>0</v>
      </c>
      <c r="K18" s="699"/>
      <c r="L18" s="436">
        <v>0</v>
      </c>
    </row>
    <row r="19" spans="1:12" s="143" customFormat="1" ht="24" customHeight="1">
      <c r="A19" s="431" t="s">
        <v>90</v>
      </c>
      <c r="B19" s="528" t="s">
        <v>448</v>
      </c>
      <c r="C19" s="433">
        <v>0</v>
      </c>
      <c r="D19" s="434">
        <v>12022</v>
      </c>
      <c r="E19" s="433">
        <v>0</v>
      </c>
      <c r="F19" s="433">
        <v>0</v>
      </c>
      <c r="G19" s="433">
        <v>0</v>
      </c>
      <c r="H19" s="435">
        <v>12022</v>
      </c>
      <c r="I19" s="433">
        <v>0</v>
      </c>
      <c r="J19" s="698">
        <f t="shared" si="2"/>
        <v>0</v>
      </c>
      <c r="K19" s="699"/>
      <c r="L19" s="436">
        <v>0</v>
      </c>
    </row>
    <row r="20" spans="1:12" s="143" customFormat="1" ht="18" customHeight="1">
      <c r="A20" s="431" t="s">
        <v>91</v>
      </c>
      <c r="B20" s="529" t="s">
        <v>157</v>
      </c>
      <c r="C20" s="278">
        <v>33454</v>
      </c>
      <c r="D20" s="434">
        <v>44775</v>
      </c>
      <c r="E20" s="437">
        <v>0</v>
      </c>
      <c r="F20" s="437">
        <v>0</v>
      </c>
      <c r="G20" s="437">
        <v>0</v>
      </c>
      <c r="H20" s="434">
        <v>44775</v>
      </c>
      <c r="I20" s="437">
        <v>0</v>
      </c>
      <c r="J20" s="698">
        <f t="shared" si="2"/>
        <v>33454</v>
      </c>
      <c r="K20" s="699"/>
      <c r="L20" s="438">
        <v>0</v>
      </c>
    </row>
    <row r="21" spans="1:12" s="116" customFormat="1" ht="25.5" customHeight="1">
      <c r="A21" s="431" t="s">
        <v>78</v>
      </c>
      <c r="B21" s="429" t="s">
        <v>283</v>
      </c>
      <c r="C21" s="278">
        <v>13062</v>
      </c>
      <c r="D21" s="437">
        <v>99000</v>
      </c>
      <c r="E21" s="278">
        <v>0</v>
      </c>
      <c r="F21" s="278">
        <v>0</v>
      </c>
      <c r="G21" s="278">
        <v>0</v>
      </c>
      <c r="H21" s="278">
        <v>99000</v>
      </c>
      <c r="I21" s="278">
        <v>0</v>
      </c>
      <c r="J21" s="698">
        <f t="shared" si="2"/>
        <v>13062</v>
      </c>
      <c r="K21" s="699"/>
      <c r="L21" s="439">
        <v>0</v>
      </c>
    </row>
    <row r="22" spans="1:12" s="116" customFormat="1" ht="18.75" customHeight="1">
      <c r="A22" s="431" t="s">
        <v>96</v>
      </c>
      <c r="B22" s="429" t="s">
        <v>158</v>
      </c>
      <c r="C22" s="278">
        <v>19590</v>
      </c>
      <c r="D22" s="437">
        <v>353964</v>
      </c>
      <c r="E22" s="278">
        <v>0</v>
      </c>
      <c r="F22" s="278">
        <v>0</v>
      </c>
      <c r="G22" s="278">
        <v>0</v>
      </c>
      <c r="H22" s="278">
        <v>373264</v>
      </c>
      <c r="I22" s="278">
        <v>0</v>
      </c>
      <c r="J22" s="698">
        <f t="shared" si="2"/>
        <v>290</v>
      </c>
      <c r="K22" s="699"/>
      <c r="L22" s="439">
        <v>0</v>
      </c>
    </row>
    <row r="23" spans="1:12" s="116" customFormat="1" ht="25.5" customHeight="1">
      <c r="A23" s="431" t="s">
        <v>100</v>
      </c>
      <c r="B23" s="429" t="s">
        <v>159</v>
      </c>
      <c r="C23" s="278">
        <v>16812</v>
      </c>
      <c r="D23" s="437">
        <v>125148</v>
      </c>
      <c r="E23" s="278">
        <v>0</v>
      </c>
      <c r="F23" s="278">
        <v>0</v>
      </c>
      <c r="G23" s="278">
        <v>0</v>
      </c>
      <c r="H23" s="278">
        <v>141960</v>
      </c>
      <c r="I23" s="278">
        <v>0</v>
      </c>
      <c r="J23" s="698">
        <f t="shared" si="2"/>
        <v>0</v>
      </c>
      <c r="K23" s="699"/>
      <c r="L23" s="439">
        <v>0</v>
      </c>
    </row>
    <row r="24" spans="1:12" s="116" customFormat="1" ht="20.25" customHeight="1">
      <c r="A24" s="431" t="s">
        <v>108</v>
      </c>
      <c r="B24" s="429" t="s">
        <v>160</v>
      </c>
      <c r="C24" s="278">
        <v>61698</v>
      </c>
      <c r="D24" s="278">
        <v>10000</v>
      </c>
      <c r="E24" s="278">
        <v>0</v>
      </c>
      <c r="F24" s="278">
        <v>0</v>
      </c>
      <c r="G24" s="278">
        <v>0</v>
      </c>
      <c r="H24" s="278">
        <v>58000</v>
      </c>
      <c r="I24" s="278">
        <v>0</v>
      </c>
      <c r="J24" s="698">
        <f t="shared" si="2"/>
        <v>13698</v>
      </c>
      <c r="K24" s="699"/>
      <c r="L24" s="439">
        <v>0</v>
      </c>
    </row>
    <row r="25" spans="1:12" s="116" customFormat="1" ht="20.25" customHeight="1">
      <c r="A25" s="431" t="s">
        <v>111</v>
      </c>
      <c r="B25" s="429" t="s">
        <v>162</v>
      </c>
      <c r="C25" s="278">
        <v>33738</v>
      </c>
      <c r="D25" s="437">
        <f>204830</f>
        <v>204830</v>
      </c>
      <c r="E25" s="278">
        <v>0</v>
      </c>
      <c r="F25" s="278">
        <v>0</v>
      </c>
      <c r="G25" s="278">
        <v>0</v>
      </c>
      <c r="H25" s="278">
        <f>169950</f>
        <v>169950</v>
      </c>
      <c r="I25" s="278">
        <v>0</v>
      </c>
      <c r="J25" s="698">
        <f t="shared" si="2"/>
        <v>68618</v>
      </c>
      <c r="K25" s="699"/>
      <c r="L25" s="439">
        <v>0</v>
      </c>
    </row>
    <row r="26" spans="1:12" s="116" customFormat="1" ht="20.25" customHeight="1">
      <c r="A26" s="431" t="s">
        <v>161</v>
      </c>
      <c r="B26" s="429" t="s">
        <v>164</v>
      </c>
      <c r="C26" s="278">
        <v>10278</v>
      </c>
      <c r="D26" s="437">
        <f>74527-68320</f>
        <v>6207</v>
      </c>
      <c r="E26" s="278">
        <v>0</v>
      </c>
      <c r="F26" s="278">
        <v>0</v>
      </c>
      <c r="G26" s="278">
        <v>0</v>
      </c>
      <c r="H26" s="278">
        <f>74527-68320</f>
        <v>6207</v>
      </c>
      <c r="I26" s="278">
        <v>0</v>
      </c>
      <c r="J26" s="698">
        <f t="shared" si="2"/>
        <v>10278</v>
      </c>
      <c r="K26" s="699"/>
      <c r="L26" s="439">
        <v>0</v>
      </c>
    </row>
    <row r="27" spans="1:12" s="144" customFormat="1" ht="24" customHeight="1">
      <c r="A27" s="431" t="s">
        <v>163</v>
      </c>
      <c r="B27" s="30" t="s">
        <v>285</v>
      </c>
      <c r="C27" s="278">
        <v>2650</v>
      </c>
      <c r="D27" s="437">
        <v>10260</v>
      </c>
      <c r="E27" s="278">
        <v>0</v>
      </c>
      <c r="F27" s="278">
        <v>0</v>
      </c>
      <c r="G27" s="278">
        <v>0</v>
      </c>
      <c r="H27" s="278">
        <v>10260</v>
      </c>
      <c r="I27" s="278">
        <v>0</v>
      </c>
      <c r="J27" s="698">
        <f t="shared" si="2"/>
        <v>2650</v>
      </c>
      <c r="K27" s="699"/>
      <c r="L27" s="439">
        <v>0</v>
      </c>
    </row>
    <row r="28" spans="1:12" s="28" customFormat="1" ht="20.25" customHeight="1">
      <c r="A28" s="696" t="s">
        <v>56</v>
      </c>
      <c r="B28" s="696"/>
      <c r="C28" s="151">
        <f aca="true" t="shared" si="3" ref="C28:I28">SUM(C17,C13)</f>
        <v>1428986</v>
      </c>
      <c r="D28" s="151">
        <f t="shared" si="3"/>
        <v>4293886</v>
      </c>
      <c r="E28" s="151">
        <f t="shared" si="3"/>
        <v>0</v>
      </c>
      <c r="F28" s="151">
        <f t="shared" si="3"/>
        <v>0</v>
      </c>
      <c r="G28" s="151">
        <f t="shared" si="3"/>
        <v>0</v>
      </c>
      <c r="H28" s="151">
        <f t="shared" si="3"/>
        <v>4347395</v>
      </c>
      <c r="I28" s="151">
        <f t="shared" si="3"/>
        <v>2359</v>
      </c>
      <c r="J28" s="697">
        <f>SUM(J13,J17)</f>
        <v>1375477</v>
      </c>
      <c r="K28" s="697"/>
      <c r="L28" s="151">
        <f>SUM(L17,L13)</f>
        <v>299315</v>
      </c>
    </row>
    <row r="29" ht="8.25" customHeight="1"/>
    <row r="30" spans="1:7" ht="12.75">
      <c r="A30" s="85" t="s">
        <v>3</v>
      </c>
      <c r="D30" s="23"/>
      <c r="E30" s="23"/>
      <c r="F30" s="23"/>
      <c r="G30" s="23"/>
    </row>
    <row r="31" spans="1:7" s="22" customFormat="1" ht="11.25">
      <c r="A31" s="22" t="s">
        <v>2</v>
      </c>
      <c r="E31" s="104"/>
      <c r="F31" s="104"/>
      <c r="G31" s="104"/>
    </row>
    <row r="32" spans="1:7" s="22" customFormat="1" ht="11.25">
      <c r="A32" s="22" t="s">
        <v>4</v>
      </c>
      <c r="E32" s="104"/>
      <c r="F32" s="104"/>
      <c r="G32" s="104"/>
    </row>
  </sheetData>
  <mergeCells count="33">
    <mergeCell ref="B8:B11"/>
    <mergeCell ref="C8:C11"/>
    <mergeCell ref="D9:D11"/>
    <mergeCell ref="D8:G8"/>
    <mergeCell ref="E9:G9"/>
    <mergeCell ref="F10:G10"/>
    <mergeCell ref="L8:L11"/>
    <mergeCell ref="H8:I8"/>
    <mergeCell ref="J12:K12"/>
    <mergeCell ref="A5:L5"/>
    <mergeCell ref="A6:L6"/>
    <mergeCell ref="E10:E11"/>
    <mergeCell ref="A8:A11"/>
    <mergeCell ref="H10:H11"/>
    <mergeCell ref="I10:I11"/>
    <mergeCell ref="J8:K11"/>
    <mergeCell ref="J16:K16"/>
    <mergeCell ref="J27:K27"/>
    <mergeCell ref="J21:K21"/>
    <mergeCell ref="J22:K22"/>
    <mergeCell ref="J23:K23"/>
    <mergeCell ref="J24:K24"/>
    <mergeCell ref="J19:K19"/>
    <mergeCell ref="A28:B28"/>
    <mergeCell ref="J28:K28"/>
    <mergeCell ref="J13:K13"/>
    <mergeCell ref="J14:K14"/>
    <mergeCell ref="J15:K15"/>
    <mergeCell ref="J17:K17"/>
    <mergeCell ref="J18:K18"/>
    <mergeCell ref="J20:K20"/>
    <mergeCell ref="J25:K25"/>
    <mergeCell ref="J26:K26"/>
  </mergeCells>
  <printOptions/>
  <pageMargins left="0.28" right="0.18" top="0.54" bottom="0.21" header="0.46" footer="0.21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F15" sqref="F15"/>
    </sheetView>
  </sheetViews>
  <sheetFormatPr defaultColWidth="9.00390625" defaultRowHeight="12.75"/>
  <cols>
    <col min="1" max="2" width="7.875" style="0" customWidth="1"/>
    <col min="3" max="3" width="8.125" style="0" customWidth="1"/>
    <col min="4" max="4" width="71.125" style="0" customWidth="1"/>
    <col min="5" max="5" width="18.625" style="0" customWidth="1"/>
    <col min="7" max="7" width="11.25390625" style="0" bestFit="1" customWidth="1"/>
  </cols>
  <sheetData>
    <row r="1" spans="4:6" ht="12.75">
      <c r="D1" s="44"/>
      <c r="E1" s="44" t="s">
        <v>286</v>
      </c>
      <c r="F1" s="44"/>
    </row>
    <row r="2" spans="4:6" ht="14.25">
      <c r="D2" s="43"/>
      <c r="E2" s="393" t="s">
        <v>352</v>
      </c>
      <c r="F2" s="43"/>
    </row>
    <row r="3" spans="4:6" ht="14.25">
      <c r="D3" s="43"/>
      <c r="E3" s="393" t="s">
        <v>353</v>
      </c>
      <c r="F3" s="43"/>
    </row>
    <row r="4" spans="4:5" ht="12.75">
      <c r="D4" s="720"/>
      <c r="E4" s="720"/>
    </row>
    <row r="5" spans="1:5" ht="18">
      <c r="A5" s="721" t="s">
        <v>300</v>
      </c>
      <c r="B5" s="721"/>
      <c r="C5" s="721"/>
      <c r="D5" s="721"/>
      <c r="E5" s="721"/>
    </row>
    <row r="6" spans="4:5" ht="7.5" customHeight="1" thickBot="1">
      <c r="D6" s="105"/>
      <c r="E6" s="105"/>
    </row>
    <row r="7" spans="1:5" s="139" customFormat="1" ht="12.75">
      <c r="A7" s="722" t="s">
        <v>140</v>
      </c>
      <c r="B7" s="725" t="s">
        <v>79</v>
      </c>
      <c r="C7" s="725" t="s">
        <v>83</v>
      </c>
      <c r="D7" s="161"/>
      <c r="E7" s="162"/>
    </row>
    <row r="8" spans="1:5" s="139" customFormat="1" ht="12.75">
      <c r="A8" s="723"/>
      <c r="B8" s="726"/>
      <c r="C8" s="726"/>
      <c r="D8" s="163" t="s">
        <v>94</v>
      </c>
      <c r="E8" s="164" t="s">
        <v>85</v>
      </c>
    </row>
    <row r="9" spans="1:5" s="106" customFormat="1" ht="12.75">
      <c r="A9" s="724"/>
      <c r="B9" s="727"/>
      <c r="C9" s="727"/>
      <c r="D9" s="165"/>
      <c r="E9" s="166"/>
    </row>
    <row r="10" spans="1:5" s="106" customFormat="1" ht="12.75">
      <c r="A10" s="167">
        <v>1</v>
      </c>
      <c r="B10" s="168">
        <v>2</v>
      </c>
      <c r="C10" s="168">
        <v>3</v>
      </c>
      <c r="D10" s="169">
        <v>4</v>
      </c>
      <c r="E10" s="170">
        <v>5</v>
      </c>
    </row>
    <row r="11" spans="1:5" s="145" customFormat="1" ht="30" customHeight="1">
      <c r="A11" s="728">
        <v>1</v>
      </c>
      <c r="B11" s="729">
        <v>801</v>
      </c>
      <c r="C11" s="729">
        <v>80120</v>
      </c>
      <c r="D11" s="380" t="s">
        <v>349</v>
      </c>
      <c r="E11" s="171">
        <v>49500</v>
      </c>
    </row>
    <row r="12" spans="1:5" s="145" customFormat="1" ht="18" customHeight="1">
      <c r="A12" s="728"/>
      <c r="B12" s="729"/>
      <c r="C12" s="729"/>
      <c r="D12" s="172" t="s">
        <v>288</v>
      </c>
      <c r="E12" s="173">
        <f>SUM(E11:E11)</f>
        <v>49500</v>
      </c>
    </row>
    <row r="13" spans="1:5" s="145" customFormat="1" ht="36" customHeight="1">
      <c r="A13" s="730">
        <f>SUM(A11+1)</f>
        <v>2</v>
      </c>
      <c r="B13" s="732">
        <v>801</v>
      </c>
      <c r="C13" s="732">
        <v>80130</v>
      </c>
      <c r="D13" s="379" t="s">
        <v>351</v>
      </c>
      <c r="E13" s="174">
        <v>82100</v>
      </c>
    </row>
    <row r="14" spans="1:5" s="145" customFormat="1" ht="26.25" customHeight="1">
      <c r="A14" s="731"/>
      <c r="B14" s="733"/>
      <c r="C14" s="733"/>
      <c r="D14" s="379" t="s">
        <v>350</v>
      </c>
      <c r="E14" s="174">
        <v>65000</v>
      </c>
    </row>
    <row r="15" spans="1:5" s="145" customFormat="1" ht="27" customHeight="1">
      <c r="A15" s="731"/>
      <c r="B15" s="733"/>
      <c r="C15" s="733"/>
      <c r="D15" s="181" t="s">
        <v>354</v>
      </c>
      <c r="E15" s="174">
        <v>30800</v>
      </c>
    </row>
    <row r="16" spans="1:5" s="145" customFormat="1" ht="27" customHeight="1">
      <c r="A16" s="731"/>
      <c r="B16" s="733"/>
      <c r="C16" s="733"/>
      <c r="D16" s="181" t="s">
        <v>355</v>
      </c>
      <c r="E16" s="174">
        <v>54700</v>
      </c>
    </row>
    <row r="17" spans="1:5" s="145" customFormat="1" ht="26.25" customHeight="1">
      <c r="A17" s="731"/>
      <c r="B17" s="733"/>
      <c r="C17" s="733"/>
      <c r="D17" s="181" t="s">
        <v>356</v>
      </c>
      <c r="E17" s="174">
        <v>24200</v>
      </c>
    </row>
    <row r="18" spans="1:7" s="145" customFormat="1" ht="28.5" customHeight="1">
      <c r="A18" s="731"/>
      <c r="B18" s="733"/>
      <c r="C18" s="733"/>
      <c r="D18" s="181" t="s">
        <v>357</v>
      </c>
      <c r="E18" s="174">
        <v>220360</v>
      </c>
      <c r="G18" s="178"/>
    </row>
    <row r="19" spans="1:5" s="146" customFormat="1" ht="18" customHeight="1">
      <c r="A19" s="731"/>
      <c r="B19" s="733"/>
      <c r="C19" s="733"/>
      <c r="D19" s="175" t="s">
        <v>288</v>
      </c>
      <c r="E19" s="176">
        <f>SUM(E13:E18)</f>
        <v>477160</v>
      </c>
    </row>
    <row r="20" spans="1:5" s="146" customFormat="1" ht="15" customHeight="1">
      <c r="A20" s="728">
        <v>3</v>
      </c>
      <c r="B20" s="729">
        <v>853</v>
      </c>
      <c r="C20" s="729">
        <v>85311</v>
      </c>
      <c r="D20" s="381" t="s">
        <v>299</v>
      </c>
      <c r="E20" s="171">
        <v>76951</v>
      </c>
    </row>
    <row r="21" spans="1:5" ht="15">
      <c r="A21" s="728"/>
      <c r="B21" s="729"/>
      <c r="C21" s="729"/>
      <c r="D21" s="381" t="s">
        <v>449</v>
      </c>
      <c r="E21" s="171">
        <v>47421</v>
      </c>
    </row>
    <row r="22" spans="1:5" ht="15">
      <c r="A22" s="728"/>
      <c r="B22" s="729"/>
      <c r="C22" s="729"/>
      <c r="D22" s="381" t="s">
        <v>450</v>
      </c>
      <c r="E22" s="171">
        <v>40760</v>
      </c>
    </row>
    <row r="23" spans="1:5" ht="15.75">
      <c r="A23" s="728"/>
      <c r="B23" s="729"/>
      <c r="C23" s="729"/>
      <c r="D23" s="172" t="s">
        <v>288</v>
      </c>
      <c r="E23" s="173">
        <f>SUM(E20:E22)</f>
        <v>165132</v>
      </c>
    </row>
    <row r="24" spans="1:5" ht="18.75" thickBot="1">
      <c r="A24" s="717" t="s">
        <v>232</v>
      </c>
      <c r="B24" s="718"/>
      <c r="C24" s="718"/>
      <c r="D24" s="719"/>
      <c r="E24" s="177">
        <f>E12+E19+E23</f>
        <v>691792</v>
      </c>
    </row>
  </sheetData>
  <mergeCells count="15">
    <mergeCell ref="B13:B19"/>
    <mergeCell ref="C13:C19"/>
    <mergeCell ref="A20:A23"/>
    <mergeCell ref="B20:B23"/>
    <mergeCell ref="C20:C23"/>
    <mergeCell ref="A24:D24"/>
    <mergeCell ref="D4:E4"/>
    <mergeCell ref="A5:E5"/>
    <mergeCell ref="A7:A9"/>
    <mergeCell ref="B7:B9"/>
    <mergeCell ref="C7:C9"/>
    <mergeCell ref="A11:A12"/>
    <mergeCell ref="B11:B12"/>
    <mergeCell ref="C11:C12"/>
    <mergeCell ref="A13:A19"/>
  </mergeCells>
  <printOptions/>
  <pageMargins left="1.44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H17" sqref="H17"/>
    </sheetView>
  </sheetViews>
  <sheetFormatPr defaultColWidth="9.00390625" defaultRowHeight="12.75"/>
  <cols>
    <col min="1" max="1" width="3.875" style="0" customWidth="1"/>
    <col min="2" max="2" width="26.00390625" style="0" customWidth="1"/>
    <col min="3" max="3" width="14.00390625" style="0" customWidth="1"/>
    <col min="4" max="4" width="11.25390625" style="0" customWidth="1"/>
    <col min="5" max="5" width="11.125" style="0" customWidth="1"/>
    <col min="6" max="7" width="10.875" style="0" customWidth="1"/>
    <col min="8" max="8" width="10.125" style="0" customWidth="1"/>
    <col min="9" max="9" width="10.00390625" style="0" customWidth="1"/>
    <col min="10" max="11" width="9.875" style="0" customWidth="1"/>
    <col min="12" max="12" width="10.00390625" style="0" customWidth="1"/>
    <col min="13" max="13" width="9.875" style="0" customWidth="1"/>
  </cols>
  <sheetData>
    <row r="1" spans="2:13" s="58" customFormat="1" ht="15.75">
      <c r="B1" s="59"/>
      <c r="C1" s="60"/>
      <c r="D1" s="61"/>
      <c r="E1" s="70"/>
      <c r="F1" s="70"/>
      <c r="G1" s="43" t="s">
        <v>289</v>
      </c>
      <c r="I1" s="61"/>
      <c r="J1" s="70"/>
      <c r="K1" s="70"/>
      <c r="L1" s="70"/>
      <c r="M1" s="43" t="s">
        <v>289</v>
      </c>
    </row>
    <row r="2" spans="2:13" s="58" customFormat="1" ht="15">
      <c r="B2" s="62"/>
      <c r="C2" s="63"/>
      <c r="D2" s="64"/>
      <c r="E2" s="71"/>
      <c r="F2" s="71"/>
      <c r="G2" s="393" t="s">
        <v>352</v>
      </c>
      <c r="I2" s="64"/>
      <c r="J2" s="49"/>
      <c r="K2" s="49"/>
      <c r="L2" s="49"/>
      <c r="M2" s="393" t="s">
        <v>352</v>
      </c>
    </row>
    <row r="3" spans="2:13" s="58" customFormat="1" ht="15">
      <c r="B3" s="62"/>
      <c r="C3" s="65"/>
      <c r="D3" s="64"/>
      <c r="E3" s="71"/>
      <c r="F3" s="71"/>
      <c r="G3" s="393" t="s">
        <v>353</v>
      </c>
      <c r="I3" s="64"/>
      <c r="J3" s="49"/>
      <c r="K3" s="49"/>
      <c r="L3" s="49"/>
      <c r="M3" s="393" t="s">
        <v>353</v>
      </c>
    </row>
    <row r="4" s="66" customFormat="1" ht="12.75">
      <c r="D4" s="65"/>
    </row>
    <row r="5" ht="12.75">
      <c r="D5" s="67"/>
    </row>
    <row r="6" ht="12.75">
      <c r="D6" s="67"/>
    </row>
    <row r="8" spans="2:6" ht="18">
      <c r="B8" s="2"/>
      <c r="C8" s="2"/>
      <c r="D8" s="2"/>
      <c r="E8" s="2"/>
      <c r="F8" s="2"/>
    </row>
    <row r="9" spans="1:3" ht="18">
      <c r="A9" s="16"/>
      <c r="B9" s="16"/>
      <c r="C9" s="16"/>
    </row>
    <row r="10" spans="4:12" s="1" customFormat="1" ht="15.75">
      <c r="D10" s="52"/>
      <c r="E10" s="52"/>
      <c r="F10" s="57"/>
      <c r="G10" s="1" t="s">
        <v>137</v>
      </c>
      <c r="L10" s="1" t="s">
        <v>137</v>
      </c>
    </row>
    <row r="11" spans="1:13" s="147" customFormat="1" ht="35.25" customHeight="1">
      <c r="A11" s="696" t="s">
        <v>140</v>
      </c>
      <c r="B11" s="696" t="s">
        <v>222</v>
      </c>
      <c r="C11" s="696" t="s">
        <v>445</v>
      </c>
      <c r="D11" s="594" t="s">
        <v>223</v>
      </c>
      <c r="E11" s="734"/>
      <c r="F11" s="734"/>
      <c r="G11" s="735"/>
      <c r="H11" s="594" t="s">
        <v>223</v>
      </c>
      <c r="I11" s="734"/>
      <c r="J11" s="734"/>
      <c r="K11" s="734"/>
      <c r="L11" s="734"/>
      <c r="M11" s="735"/>
    </row>
    <row r="12" spans="1:13" s="147" customFormat="1" ht="35.25" customHeight="1">
      <c r="A12" s="696"/>
      <c r="B12" s="696"/>
      <c r="C12" s="696"/>
      <c r="D12" s="358">
        <v>2008</v>
      </c>
      <c r="E12" s="358">
        <v>2009</v>
      </c>
      <c r="F12" s="359">
        <v>2010</v>
      </c>
      <c r="G12" s="358">
        <v>2011</v>
      </c>
      <c r="H12" s="358">
        <v>2012</v>
      </c>
      <c r="I12" s="358">
        <v>2013</v>
      </c>
      <c r="J12" s="358">
        <v>2014</v>
      </c>
      <c r="K12" s="358">
        <v>2015</v>
      </c>
      <c r="L12" s="358">
        <v>2016</v>
      </c>
      <c r="M12" s="409">
        <v>2017</v>
      </c>
    </row>
    <row r="13" spans="1:13" s="147" customFormat="1" ht="11.25" customHeight="1">
      <c r="A13" s="159">
        <v>1</v>
      </c>
      <c r="B13" s="159">
        <v>2</v>
      </c>
      <c r="C13" s="159">
        <v>3</v>
      </c>
      <c r="D13" s="159">
        <v>4</v>
      </c>
      <c r="E13" s="159">
        <v>5</v>
      </c>
      <c r="F13" s="159">
        <v>6</v>
      </c>
      <c r="G13" s="360">
        <v>7</v>
      </c>
      <c r="H13" s="159">
        <v>3</v>
      </c>
      <c r="I13" s="159">
        <v>4</v>
      </c>
      <c r="J13" s="159">
        <v>5</v>
      </c>
      <c r="K13" s="159">
        <v>6</v>
      </c>
      <c r="L13" s="159">
        <v>7</v>
      </c>
      <c r="M13" s="410">
        <v>8</v>
      </c>
    </row>
    <row r="14" spans="1:13" s="126" customFormat="1" ht="28.5" customHeight="1">
      <c r="A14" s="361" t="s">
        <v>89</v>
      </c>
      <c r="B14" s="30" t="s">
        <v>95</v>
      </c>
      <c r="C14" s="366">
        <f>SUM('zał11-syt finans'!C46)</f>
        <v>2000000</v>
      </c>
      <c r="D14" s="366">
        <f>SUM('zał11-syt finans'!D46)</f>
        <v>0</v>
      </c>
      <c r="E14" s="366">
        <f>SUM('zał11-syt finans'!E46)</f>
        <v>0</v>
      </c>
      <c r="F14" s="366">
        <f>SUM('zał11-syt finans'!F46)</f>
        <v>0</v>
      </c>
      <c r="G14" s="366">
        <f>SUM('zał11-syt finans'!G46)</f>
        <v>0</v>
      </c>
      <c r="H14" s="366">
        <f>SUM('zał11-syt finans'!H46)</f>
        <v>0</v>
      </c>
      <c r="I14" s="366">
        <f>SUM('zał11-syt finans'!I46)</f>
        <v>0</v>
      </c>
      <c r="J14" s="366">
        <f>SUM('zał11-syt finans'!J46)</f>
        <v>0</v>
      </c>
      <c r="K14" s="366">
        <f>SUM('zał11-syt finans'!K46)</f>
        <v>0</v>
      </c>
      <c r="L14" s="366">
        <f>SUM('zał11-syt finans'!L46)</f>
        <v>0</v>
      </c>
      <c r="M14" s="411">
        <f>SUM('zał11-syt finans'!M46)</f>
        <v>0</v>
      </c>
    </row>
    <row r="15" spans="1:13" s="126" customFormat="1" ht="24.75" customHeight="1">
      <c r="A15" s="361" t="s">
        <v>90</v>
      </c>
      <c r="B15" s="30" t="s">
        <v>97</v>
      </c>
      <c r="C15" s="366">
        <f>SUM('zał11-syt finans'!C45)</f>
        <v>21429971</v>
      </c>
      <c r="D15" s="366">
        <f>SUM('zał11-syt finans'!D45)</f>
        <v>25586701</v>
      </c>
      <c r="E15" s="366">
        <f>SUM('zał11-syt finans'!E45)</f>
        <v>26901311</v>
      </c>
      <c r="F15" s="366">
        <f>SUM('zał11-syt finans'!F45)</f>
        <v>26931454</v>
      </c>
      <c r="G15" s="366">
        <f>SUM('zał11-syt finans'!G45)</f>
        <v>23477795</v>
      </c>
      <c r="H15" s="366">
        <f>SUM('zał11-syt finans'!H45)</f>
        <v>18870402</v>
      </c>
      <c r="I15" s="366">
        <f>SUM('zał11-syt finans'!I45)</f>
        <v>12973539</v>
      </c>
      <c r="J15" s="366">
        <f>SUM('zał11-syt finans'!J45)</f>
        <v>7465048</v>
      </c>
      <c r="K15" s="366">
        <f>SUM('zał11-syt finans'!K45)</f>
        <v>3465048</v>
      </c>
      <c r="L15" s="366">
        <f>SUM('zał11-syt finans'!L45)</f>
        <v>0</v>
      </c>
      <c r="M15" s="411">
        <f>SUM('zał11-syt finans'!M45)</f>
        <v>0</v>
      </c>
    </row>
    <row r="16" spans="1:13" s="126" customFormat="1" ht="24.75" customHeight="1">
      <c r="A16" s="361" t="s">
        <v>91</v>
      </c>
      <c r="B16" s="30" t="s">
        <v>98</v>
      </c>
      <c r="C16" s="367" t="s">
        <v>148</v>
      </c>
      <c r="D16" s="367" t="s">
        <v>148</v>
      </c>
      <c r="E16" s="367" t="s">
        <v>148</v>
      </c>
      <c r="F16" s="367" t="s">
        <v>148</v>
      </c>
      <c r="G16" s="371" t="s">
        <v>148</v>
      </c>
      <c r="H16" s="367" t="s">
        <v>148</v>
      </c>
      <c r="I16" s="367" t="s">
        <v>148</v>
      </c>
      <c r="J16" s="367" t="s">
        <v>148</v>
      </c>
      <c r="K16" s="367" t="s">
        <v>148</v>
      </c>
      <c r="L16" s="367" t="s">
        <v>148</v>
      </c>
      <c r="M16" s="412" t="s">
        <v>148</v>
      </c>
    </row>
    <row r="17" spans="1:13" s="126" customFormat="1" ht="24.75" customHeight="1">
      <c r="A17" s="362" t="s">
        <v>78</v>
      </c>
      <c r="B17" s="363" t="s">
        <v>99</v>
      </c>
      <c r="C17" s="367" t="s">
        <v>148</v>
      </c>
      <c r="D17" s="367" t="s">
        <v>148</v>
      </c>
      <c r="E17" s="367" t="s">
        <v>148</v>
      </c>
      <c r="F17" s="367" t="s">
        <v>148</v>
      </c>
      <c r="G17" s="371" t="s">
        <v>148</v>
      </c>
      <c r="H17" s="367" t="s">
        <v>148</v>
      </c>
      <c r="I17" s="367" t="s">
        <v>148</v>
      </c>
      <c r="J17" s="367" t="s">
        <v>148</v>
      </c>
      <c r="K17" s="367" t="s">
        <v>148</v>
      </c>
      <c r="L17" s="367" t="s">
        <v>148</v>
      </c>
      <c r="M17" s="412" t="s">
        <v>148</v>
      </c>
    </row>
    <row r="18" spans="1:13" s="126" customFormat="1" ht="42.75" customHeight="1">
      <c r="A18" s="362" t="s">
        <v>96</v>
      </c>
      <c r="B18" s="30" t="s">
        <v>224</v>
      </c>
      <c r="C18" s="367" t="s">
        <v>148</v>
      </c>
      <c r="D18" s="367" t="s">
        <v>148</v>
      </c>
      <c r="E18" s="367" t="s">
        <v>148</v>
      </c>
      <c r="F18" s="367" t="s">
        <v>148</v>
      </c>
      <c r="G18" s="371" t="s">
        <v>148</v>
      </c>
      <c r="H18" s="367" t="s">
        <v>148</v>
      </c>
      <c r="I18" s="367" t="s">
        <v>148</v>
      </c>
      <c r="J18" s="367" t="s">
        <v>148</v>
      </c>
      <c r="K18" s="367" t="s">
        <v>148</v>
      </c>
      <c r="L18" s="373" t="s">
        <v>148</v>
      </c>
      <c r="M18" s="413" t="s">
        <v>148</v>
      </c>
    </row>
    <row r="19" spans="1:13" s="126" customFormat="1" ht="24.75" customHeight="1">
      <c r="A19" s="364"/>
      <c r="B19" s="30" t="s">
        <v>225</v>
      </c>
      <c r="C19" s="367" t="s">
        <v>148</v>
      </c>
      <c r="D19" s="367" t="s">
        <v>148</v>
      </c>
      <c r="E19" s="367" t="s">
        <v>148</v>
      </c>
      <c r="F19" s="367" t="s">
        <v>148</v>
      </c>
      <c r="G19" s="367" t="s">
        <v>148</v>
      </c>
      <c r="H19" s="367" t="s">
        <v>148</v>
      </c>
      <c r="I19" s="367" t="s">
        <v>148</v>
      </c>
      <c r="J19" s="367" t="s">
        <v>148</v>
      </c>
      <c r="K19" s="367" t="s">
        <v>148</v>
      </c>
      <c r="L19" s="367" t="s">
        <v>148</v>
      </c>
      <c r="M19" s="412" t="s">
        <v>148</v>
      </c>
    </row>
    <row r="20" spans="1:13" s="126" customFormat="1" ht="24.75" customHeight="1">
      <c r="A20" s="364"/>
      <c r="B20" s="30" t="s">
        <v>226</v>
      </c>
      <c r="C20" s="367" t="s">
        <v>148</v>
      </c>
      <c r="D20" s="367" t="s">
        <v>148</v>
      </c>
      <c r="E20" s="367" t="s">
        <v>148</v>
      </c>
      <c r="F20" s="367" t="s">
        <v>148</v>
      </c>
      <c r="G20" s="367" t="s">
        <v>148</v>
      </c>
      <c r="H20" s="367" t="s">
        <v>148</v>
      </c>
      <c r="I20" s="367" t="s">
        <v>148</v>
      </c>
      <c r="J20" s="367" t="s">
        <v>148</v>
      </c>
      <c r="K20" s="367" t="s">
        <v>148</v>
      </c>
      <c r="L20" s="367" t="s">
        <v>148</v>
      </c>
      <c r="M20" s="412" t="s">
        <v>148</v>
      </c>
    </row>
    <row r="21" spans="1:13" s="126" customFormat="1" ht="24.75" customHeight="1">
      <c r="A21" s="364"/>
      <c r="B21" s="30" t="s">
        <v>227</v>
      </c>
      <c r="C21" s="367" t="s">
        <v>148</v>
      </c>
      <c r="D21" s="367" t="s">
        <v>148</v>
      </c>
      <c r="E21" s="367" t="s">
        <v>148</v>
      </c>
      <c r="F21" s="367" t="s">
        <v>148</v>
      </c>
      <c r="G21" s="367" t="s">
        <v>148</v>
      </c>
      <c r="H21" s="367" t="s">
        <v>148</v>
      </c>
      <c r="I21" s="367" t="s">
        <v>148</v>
      </c>
      <c r="J21" s="367" t="s">
        <v>148</v>
      </c>
      <c r="K21" s="367" t="s">
        <v>148</v>
      </c>
      <c r="L21" s="373" t="s">
        <v>148</v>
      </c>
      <c r="M21" s="413" t="s">
        <v>148</v>
      </c>
    </row>
    <row r="22" spans="1:13" s="126" customFormat="1" ht="24.75" customHeight="1">
      <c r="A22" s="365"/>
      <c r="B22" s="30" t="s">
        <v>228</v>
      </c>
      <c r="C22" s="367" t="s">
        <v>148</v>
      </c>
      <c r="D22" s="367" t="s">
        <v>148</v>
      </c>
      <c r="E22" s="367" t="s">
        <v>148</v>
      </c>
      <c r="F22" s="367" t="s">
        <v>148</v>
      </c>
      <c r="G22" s="371" t="s">
        <v>148</v>
      </c>
      <c r="H22" s="367" t="s">
        <v>148</v>
      </c>
      <c r="I22" s="367" t="s">
        <v>148</v>
      </c>
      <c r="J22" s="367" t="s">
        <v>148</v>
      </c>
      <c r="K22" s="367" t="s">
        <v>148</v>
      </c>
      <c r="L22" s="367" t="s">
        <v>148</v>
      </c>
      <c r="M22" s="412" t="s">
        <v>148</v>
      </c>
    </row>
    <row r="23" spans="1:13" s="148" customFormat="1" ht="30" customHeight="1">
      <c r="A23" s="365" t="s">
        <v>100</v>
      </c>
      <c r="B23" s="68" t="s">
        <v>229</v>
      </c>
      <c r="C23" s="368">
        <f>SUM(C14,C15)</f>
        <v>23429971</v>
      </c>
      <c r="D23" s="368">
        <f>SUM(D14,D15,D18)</f>
        <v>25586701</v>
      </c>
      <c r="E23" s="368">
        <f aca="true" t="shared" si="0" ref="E23:M23">SUM(E14,E15,E18)</f>
        <v>26901311</v>
      </c>
      <c r="F23" s="368">
        <f t="shared" si="0"/>
        <v>26931454</v>
      </c>
      <c r="G23" s="368">
        <f t="shared" si="0"/>
        <v>23477795</v>
      </c>
      <c r="H23" s="368">
        <f t="shared" si="0"/>
        <v>18870402</v>
      </c>
      <c r="I23" s="368">
        <f t="shared" si="0"/>
        <v>12973539</v>
      </c>
      <c r="J23" s="368">
        <f t="shared" si="0"/>
        <v>7465048</v>
      </c>
      <c r="K23" s="368">
        <f t="shared" si="0"/>
        <v>3465048</v>
      </c>
      <c r="L23" s="368">
        <f t="shared" si="0"/>
        <v>0</v>
      </c>
      <c r="M23" s="414">
        <f t="shared" si="0"/>
        <v>0</v>
      </c>
    </row>
    <row r="24" spans="1:13" s="148" customFormat="1" ht="27" customHeight="1">
      <c r="A24" s="365" t="s">
        <v>108</v>
      </c>
      <c r="B24" s="30" t="s">
        <v>109</v>
      </c>
      <c r="C24" s="369">
        <f>SUM('zał11-syt finans'!C11)</f>
        <v>59026343</v>
      </c>
      <c r="D24" s="369">
        <f>SUM('zał11-syt finans'!D11)</f>
        <v>65203089</v>
      </c>
      <c r="E24" s="369">
        <f>SUM('zał11-syt finans'!E11)</f>
        <v>73853028</v>
      </c>
      <c r="F24" s="369">
        <f>SUM('zał11-syt finans'!F11)</f>
        <v>66034857</v>
      </c>
      <c r="G24" s="369">
        <f>SUM('zał11-syt finans'!G11)</f>
        <v>67553659</v>
      </c>
      <c r="H24" s="369">
        <f>SUM('zał11-syt finans'!H11)</f>
        <v>69107393</v>
      </c>
      <c r="I24" s="369">
        <f>SUM('zał11-syt finans'!I11)</f>
        <v>70696863</v>
      </c>
      <c r="J24" s="369">
        <f>SUM('zał11-syt finans'!J11)</f>
        <v>72322891</v>
      </c>
      <c r="K24" s="369">
        <f>SUM('zał11-syt finans'!K11)</f>
        <v>73986318</v>
      </c>
      <c r="L24" s="369">
        <f>SUM('zał11-syt finans'!L11)</f>
        <v>75688003</v>
      </c>
      <c r="M24" s="415">
        <f>SUM('zał11-syt finans'!M11)</f>
        <v>77428828</v>
      </c>
    </row>
    <row r="25" spans="1:13" s="148" customFormat="1" ht="30" customHeight="1">
      <c r="A25" s="365" t="s">
        <v>111</v>
      </c>
      <c r="B25" s="30" t="s">
        <v>230</v>
      </c>
      <c r="C25" s="370">
        <f aca="true" t="shared" si="1" ref="C25:M25">C23/C24*100</f>
        <v>39.694092178470214</v>
      </c>
      <c r="D25" s="370">
        <f t="shared" si="1"/>
        <v>39.24154728313562</v>
      </c>
      <c r="E25" s="370">
        <f t="shared" si="1"/>
        <v>36.42546789009111</v>
      </c>
      <c r="F25" s="370">
        <f t="shared" si="1"/>
        <v>40.78369398149829</v>
      </c>
      <c r="G25" s="372">
        <f t="shared" si="1"/>
        <v>34.75429065951853</v>
      </c>
      <c r="H25" s="370">
        <f t="shared" si="1"/>
        <v>27.305909224502216</v>
      </c>
      <c r="I25" s="370">
        <f t="shared" si="1"/>
        <v>18.350940125872345</v>
      </c>
      <c r="J25" s="370">
        <f t="shared" si="1"/>
        <v>10.321832958806915</v>
      </c>
      <c r="K25" s="370">
        <f t="shared" si="1"/>
        <v>4.6833632131822</v>
      </c>
      <c r="L25" s="370">
        <f t="shared" si="1"/>
        <v>0</v>
      </c>
      <c r="M25" s="416">
        <f t="shared" si="1"/>
        <v>0</v>
      </c>
    </row>
    <row r="26" s="50" customFormat="1" ht="12.75"/>
    <row r="27" s="50" customFormat="1" ht="12.75"/>
    <row r="28" s="50" customFormat="1" ht="12.75"/>
    <row r="29" s="50" customFormat="1" ht="12.75"/>
    <row r="30" s="50" customFormat="1" ht="12.75"/>
    <row r="31" s="50" customFormat="1" ht="12.75"/>
  </sheetData>
  <mergeCells count="5">
    <mergeCell ref="H11:M11"/>
    <mergeCell ref="A11:A12"/>
    <mergeCell ref="B11:B12"/>
    <mergeCell ref="C11:C12"/>
    <mergeCell ref="D11:G11"/>
  </mergeCells>
  <printOptions/>
  <pageMargins left="0.79" right="0.22" top="1" bottom="1" header="2.17" footer="0.5"/>
  <pageSetup horizontalDpi="600" verticalDpi="600" orientation="portrait" paperSize="9" r:id="rId1"/>
  <headerFooter alignWithMargins="0">
    <oddHeader>&amp;C&amp;"Arial CE,Pogrubiony"&amp;14PROGNOZY KWOTY DŁUGU POWIATU IŁAWSKIEGO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Grazyna</cp:lastModifiedBy>
  <cp:lastPrinted>2008-09-26T05:37:08Z</cp:lastPrinted>
  <dcterms:created xsi:type="dcterms:W3CDTF">1998-12-09T13:02:10Z</dcterms:created>
  <dcterms:modified xsi:type="dcterms:W3CDTF">2008-09-26T05:37:59Z</dcterms:modified>
  <cp:category/>
  <cp:version/>
  <cp:contentType/>
  <cp:contentStatus/>
</cp:coreProperties>
</file>