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920" windowWidth="10920" windowHeight="4980" tabRatio="776" activeTab="4"/>
  </bookViews>
  <sheets>
    <sheet name="zał2-sfin" sheetId="1" r:id="rId1"/>
    <sheet name="zał3-zlecone" sheetId="2" r:id="rId2"/>
    <sheet name="zał4-projekty unia" sheetId="3" r:id="rId3"/>
    <sheet name="zał5-progn" sheetId="4" r:id="rId4"/>
    <sheet name="zał6-syt finans" sheetId="5" r:id="rId5"/>
  </sheets>
  <definedNames>
    <definedName name="_xlnm.Print_Titles" localSheetId="1">'zał3-zlecone'!$9:$10</definedName>
    <definedName name="_xlnm.Print_Titles" localSheetId="2">'zał4-projekty unia'!$7:$13</definedName>
    <definedName name="_xlnm.Print_Titles" localSheetId="3">'zał5-progn'!$A:$B</definedName>
    <definedName name="_xlnm.Print_Titles" localSheetId="4">'zał6-syt finans'!$A:$B</definedName>
  </definedNames>
  <calcPr fullCalcOnLoad="1"/>
</workbook>
</file>

<file path=xl/sharedStrings.xml><?xml version="1.0" encoding="utf-8"?>
<sst xmlns="http://schemas.openxmlformats.org/spreadsheetml/2006/main" count="737" uniqueCount="336">
  <si>
    <t>Unijne stypendia szansą na przyszłość ponadgimnazjalistów Powiatu Iławskiego</t>
  </si>
  <si>
    <t>Pomoc stypendialna Powiatu Iławskiego studentom z obszarów zmarginalizowanych w latach 2006-2007</t>
  </si>
  <si>
    <t xml:space="preserve">Sektorowy Program </t>
  </si>
  <si>
    <t>Priorytet 1. Aktywna polityka rynku pracy oraz integracji zawodowej i społecznej</t>
  </si>
  <si>
    <t>Działanie 1.5 Promocja aktywnej polityki społęcznej poprzez wsparcie grup szczególnego ryzyka</t>
  </si>
  <si>
    <t>Pryzmat - wspólne działanie na rzecz długotrwale bezrobotnych</t>
  </si>
  <si>
    <t>Dział 853 Rozdział 85333</t>
  </si>
  <si>
    <t>z tego: 2007r.</t>
  </si>
  <si>
    <t>2009 r.</t>
  </si>
  <si>
    <t>2010 r.</t>
  </si>
  <si>
    <t xml:space="preserve">Wydatki* na programy i projekty realizowane ze środków pochodzacych z funduszy strukturalnych i Funduszu Spójności </t>
  </si>
  <si>
    <t xml:space="preserve">Modernizacja drogi powiatowej Nr 09583 Ogrodzieniec -Trupel na odcinku 3,1 km </t>
  </si>
  <si>
    <t>Plan na rok 2007</t>
  </si>
  <si>
    <t>Źródła sfinansowania deficytu lub rozdysponowanie                                                           nadwyżki budżetowej w 2007 r.</t>
  </si>
  <si>
    <t xml:space="preserve">Wydatki bieżące </t>
  </si>
  <si>
    <t>spłata pożyczek, kredytów zaciągniętych w związku ze środkami określonymi w umowie zawartej z podmiotem dysponującym z funduszami strukturalnymi lub F.S.U.E</t>
  </si>
  <si>
    <t>odsetki</t>
  </si>
  <si>
    <t>Spłata zaciągnietych pożyczek, kredytów, w tym:</t>
  </si>
  <si>
    <t>B.</t>
  </si>
  <si>
    <t>Spłata przewidywanych pożyczek, kredytów, w tym:</t>
  </si>
  <si>
    <t>Wartość udzielonych poręczeń</t>
  </si>
  <si>
    <t>Wykup papierów wartosciowych</t>
  </si>
  <si>
    <t>C.</t>
  </si>
  <si>
    <t>D.</t>
  </si>
  <si>
    <t>PLANOWANA ŁĄCZNA KWOTA DŁUGU NA 31/12 DANEGO ROKU, w tym:</t>
  </si>
  <si>
    <t>Dług zaciągnietejw związku ze środkami określonymi w umowie zawartej z podmiotem dysponującym funduszami strukturalnymi lub F.S.U.E</t>
  </si>
  <si>
    <t>E.</t>
  </si>
  <si>
    <t>§</t>
  </si>
  <si>
    <t xml:space="preserve">Kredyty </t>
  </si>
  <si>
    <t>Pożyczki na finansowanie zadań realizowanych z udziałem środków pochodzacych z budżetu UE</t>
  </si>
  <si>
    <t>§ 903</t>
  </si>
  <si>
    <t>§ 951</t>
  </si>
  <si>
    <t>§ 941 do § 944</t>
  </si>
  <si>
    <t>Obligacje skarbowe</t>
  </si>
  <si>
    <t>§ 911</t>
  </si>
  <si>
    <t>Inne papiery wartościowe</t>
  </si>
  <si>
    <t>§ 931</t>
  </si>
  <si>
    <t>Inne źródła ( wolne środki)</t>
  </si>
  <si>
    <t>§ 937</t>
  </si>
  <si>
    <t>Spłaty pożyczek otrzymanych na finansowanie zadań realizowanych z udziałem środków pochodzących z budzetu UE</t>
  </si>
  <si>
    <t>§ 963</t>
  </si>
  <si>
    <t>Udzielone pożyczki</t>
  </si>
  <si>
    <t xml:space="preserve">Lokaty </t>
  </si>
  <si>
    <t>§ 971</t>
  </si>
  <si>
    <t xml:space="preserve">w złotych </t>
  </si>
  <si>
    <t>PROGNOZA</t>
  </si>
  <si>
    <t>Prognoza</t>
  </si>
  <si>
    <t>Dochody własne , w tym  :</t>
  </si>
  <si>
    <t>udziały w podatkach stanowiących dochód budżetu powiatu</t>
  </si>
  <si>
    <t>dochody z majątku powiatu</t>
  </si>
  <si>
    <t>pozostałe dochody</t>
  </si>
  <si>
    <t>Dotacje celowe na zadania z zakresu administracji rządowej</t>
  </si>
  <si>
    <t>Pozostałe dotacje</t>
  </si>
  <si>
    <t>obsługa długu publicznego - spłata odsetek</t>
  </si>
  <si>
    <t xml:space="preserve">     od zaciągniętych kredytów</t>
  </si>
  <si>
    <t xml:space="preserve">     od emisji obligacji</t>
  </si>
  <si>
    <t>Wydatki majątkowe</t>
  </si>
  <si>
    <t>WYNIK ROKU BUDŻETOWEGO</t>
  </si>
  <si>
    <t>STAN ZADŁUŻENIA POWIATU Z TYTUŁU KREDYTÓW I OBLIGACJI NA 31/12 ROKU UBIEGŁEGO</t>
  </si>
  <si>
    <t>Kredyty zaciągnięte w danym roku budżetowym, w tym:</t>
  </si>
  <si>
    <t>Emisja obligacji</t>
  </si>
  <si>
    <t>Wykup obligacji</t>
  </si>
  <si>
    <t>STAN ZADŁUŻENIA POWIATU Z TYTUŁU KREDYTÓW NA 31/12 ROKU BUDŻETOWEGO</t>
  </si>
  <si>
    <t>KWOTY PRZYPADAJĄCEGO DO SPŁATY W DANYM ROKU BUDŻETOWYM RAT KREDYTÓW, WYKUP OBLIGACJI I ODSETEK ORAZ SPŁATA UDZIELONYCH PORĘCZEŃ W STOSUNKU DO DOCHODÓW</t>
  </si>
  <si>
    <t>Zadłużenie z tytułu kredytów, w tym:</t>
  </si>
  <si>
    <t>4.</t>
  </si>
  <si>
    <t>Dział</t>
  </si>
  <si>
    <t>Rozdział</t>
  </si>
  <si>
    <t>Treść</t>
  </si>
  <si>
    <t>Kwota</t>
  </si>
  <si>
    <t>Wydatki</t>
  </si>
  <si>
    <t>L.p.</t>
  </si>
  <si>
    <t>I.</t>
  </si>
  <si>
    <t>1.</t>
  </si>
  <si>
    <t>2.</t>
  </si>
  <si>
    <t>3.</t>
  </si>
  <si>
    <t>II.</t>
  </si>
  <si>
    <t>III.</t>
  </si>
  <si>
    <t>Wyemitowane papiery wartościowe</t>
  </si>
  <si>
    <t>5.</t>
  </si>
  <si>
    <t>Kredyty</t>
  </si>
  <si>
    <t>Pożyczki</t>
  </si>
  <si>
    <t>Przyjęte depozyty</t>
  </si>
  <si>
    <t>6.</t>
  </si>
  <si>
    <t>Klasyfikacja</t>
  </si>
  <si>
    <t>przychodów i rozchodów</t>
  </si>
  <si>
    <t>Planowane dochody</t>
  </si>
  <si>
    <t>Planowane wydatki</t>
  </si>
  <si>
    <t>Nadwyżka budżetu z lat ubiegłych</t>
  </si>
  <si>
    <t>Wykup papierów wartościowych</t>
  </si>
  <si>
    <t>Spłata kredytu</t>
  </si>
  <si>
    <t>7.</t>
  </si>
  <si>
    <t>Dochody ogółem</t>
  </si>
  <si>
    <t>IV.</t>
  </si>
  <si>
    <t>8.</t>
  </si>
  <si>
    <t>Przychody ogółem:</t>
  </si>
  <si>
    <t>Spłaty pożyczek udzielonych</t>
  </si>
  <si>
    <t>Prywatyzacja majątku j.s.t.</t>
  </si>
  <si>
    <t>Rozchody ogółem:</t>
  </si>
  <si>
    <t>Rozchody z tytułu innych rozliczeń</t>
  </si>
  <si>
    <t>§ 992</t>
  </si>
  <si>
    <t>§ 995</t>
  </si>
  <si>
    <t>§ 994</t>
  </si>
  <si>
    <t>§ 982</t>
  </si>
  <si>
    <t>Spłaty pożyczek</t>
  </si>
  <si>
    <t>§ 952</t>
  </si>
  <si>
    <t>§ 955</t>
  </si>
  <si>
    <t xml:space="preserve">§ od 941 do 944 </t>
  </si>
  <si>
    <t>§ 957</t>
  </si>
  <si>
    <t>Nadwyżka/Deficyt    I  - II</t>
  </si>
  <si>
    <t xml:space="preserve">Pożyczki </t>
  </si>
  <si>
    <t>V.</t>
  </si>
  <si>
    <t>VI.</t>
  </si>
  <si>
    <t>VII.</t>
  </si>
  <si>
    <t>Wydatki nie znajdujące pokrycia w planowanych dochodach (II - VI)</t>
  </si>
  <si>
    <t>VIII.</t>
  </si>
  <si>
    <t>Na pokrycie wydatków nie znajdujących pokrycia w planowanych dochodach planuje się przychody (III)</t>
  </si>
  <si>
    <t>Finansowanie III - IV</t>
  </si>
  <si>
    <t>Dochody przeznaczone na pokrycie wydatków (I - V)</t>
  </si>
  <si>
    <t>(w złotych)</t>
  </si>
  <si>
    <t>w złotych</t>
  </si>
  <si>
    <t>§ 991</t>
  </si>
  <si>
    <t>Z dochodów przeznacza się na spłatę kredytów i pożyczek (IV)</t>
  </si>
  <si>
    <t>Lp.</t>
  </si>
  <si>
    <t>Subwencje</t>
  </si>
  <si>
    <t>Dotacje celowe na zadania własne</t>
  </si>
  <si>
    <t>-</t>
  </si>
  <si>
    <t>9.</t>
  </si>
  <si>
    <t>Paragraf</t>
  </si>
  <si>
    <t>010</t>
  </si>
  <si>
    <t>ROLNICTWO I ŁOWIECTWO</t>
  </si>
  <si>
    <t>01005</t>
  </si>
  <si>
    <t>Prace geodezyjno-urządzeniowe na potrzeby rolnictwa</t>
  </si>
  <si>
    <t>2110</t>
  </si>
  <si>
    <t>Dotacje celowe otrzymane z budżetu państwa za zadania bieżące z zakresu administracji rządowej oraz inne zadania zlecone ustawami realizowane przez powiat</t>
  </si>
  <si>
    <t>700</t>
  </si>
  <si>
    <t>GOSPODARKA MIESZKANIOWA</t>
  </si>
  <si>
    <t>70005</t>
  </si>
  <si>
    <t>Gospodarka gruntami i nieruchomościami</t>
  </si>
  <si>
    <t>710</t>
  </si>
  <si>
    <t>DZIAŁALNOŚĆ USŁUGOWA</t>
  </si>
  <si>
    <t>71013</t>
  </si>
  <si>
    <t>Prace geodezyjne i kartograficzne</t>
  </si>
  <si>
    <t>71014</t>
  </si>
  <si>
    <t>Opracowania geodezyjne i kartograficzne</t>
  </si>
  <si>
    <t>71015</t>
  </si>
  <si>
    <t>Nadzór Budowlany</t>
  </si>
  <si>
    <t>750</t>
  </si>
  <si>
    <t>ADMINISTRACJA PUBLICZNA</t>
  </si>
  <si>
    <t>75011</t>
  </si>
  <si>
    <t>Urzędy Wojewódzkie</t>
  </si>
  <si>
    <t>75045</t>
  </si>
  <si>
    <t>Komisje Poborowe</t>
  </si>
  <si>
    <t>754</t>
  </si>
  <si>
    <t>BEZPIECZEŃSTWO PUBLICZNE I OCHRONA PRZECIWPOŻAROWA</t>
  </si>
  <si>
    <t>75411</t>
  </si>
  <si>
    <t>Komendy Powiatowe Państowej Straży Pożarnej</t>
  </si>
  <si>
    <t>75414</t>
  </si>
  <si>
    <t>Obrona cywilna</t>
  </si>
  <si>
    <t>851</t>
  </si>
  <si>
    <t>OCHRONA ZDROWIA</t>
  </si>
  <si>
    <t>85156</t>
  </si>
  <si>
    <t>Składki na ubezpieczenie zdrowotne oraz świadczenia dla osób nie objętych obowiązkiem ubezpieczenia zdrowotnego</t>
  </si>
  <si>
    <t>85203</t>
  </si>
  <si>
    <t>Ośrodki wsparcia</t>
  </si>
  <si>
    <t>WYDATKI OGÓŁEM</t>
  </si>
  <si>
    <t xml:space="preserve">  Dochody i wydatki związane z realizacją zadań z zakresu administracji rządowej </t>
  </si>
  <si>
    <t>OPIEKA SPOŁECZNA</t>
  </si>
  <si>
    <t xml:space="preserve">              OGÓŁEM</t>
  </si>
  <si>
    <t>Rodzaj zadłużenia</t>
  </si>
  <si>
    <t xml:space="preserve">Przewidywany stan na koniec roku </t>
  </si>
  <si>
    <t>Wymagalne zobowiązania, wynikające z następujących tytułów:</t>
  </si>
  <si>
    <t xml:space="preserve">   a) ustaw</t>
  </si>
  <si>
    <t xml:space="preserve">   b) orzeczeń sądu</t>
  </si>
  <si>
    <t xml:space="preserve">   c) udzielonych poręczeń i gwarancji</t>
  </si>
  <si>
    <t xml:space="preserve">   d) innych tytułów</t>
  </si>
  <si>
    <t>Łączna kwota długu na koniec roku budżetowego</t>
  </si>
  <si>
    <t>Procentowy udział długu w dochodach</t>
  </si>
  <si>
    <t xml:space="preserve">                     Załącznik Nr 4</t>
  </si>
  <si>
    <t>Projekt</t>
  </si>
  <si>
    <t>Kategoria interwencji funduszy strukturalnych</t>
  </si>
  <si>
    <t>Klasyfikacja (dział, rozdział)</t>
  </si>
  <si>
    <t>Wydatki w okresie realizacji Projektu (całkowita wartość Projektu) (6+7)</t>
  </si>
  <si>
    <t>w tym:</t>
  </si>
  <si>
    <t>Środki z budżetu krajowego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</si>
  <si>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</si>
  <si>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</si>
  <si>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</si>
  <si>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</si>
  <si>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</si>
  <si>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</si>
  <si>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</si>
  <si>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pożyczki i kredyty</t>
  </si>
  <si>
    <t>obligacje</t>
  </si>
  <si>
    <t>pozostałe**</t>
  </si>
  <si>
    <t>pożyczki na prefinansowanie z budżetu państwa</t>
  </si>
  <si>
    <t>pozostałe</t>
  </si>
  <si>
    <t>Wydatki majątkowe razem:</t>
  </si>
  <si>
    <t>x</t>
  </si>
  <si>
    <t>1.1</t>
  </si>
  <si>
    <t>Program:</t>
  </si>
  <si>
    <t>Priorytet:</t>
  </si>
  <si>
    <t>Działanie:</t>
  </si>
  <si>
    <t>Nazwa projektu:</t>
  </si>
  <si>
    <t>Razem wydatki:</t>
  </si>
  <si>
    <t>2007 r.</t>
  </si>
  <si>
    <t>2008 r.</t>
  </si>
  <si>
    <t>1.2</t>
  </si>
  <si>
    <t>1.3</t>
  </si>
  <si>
    <t>Wydatki bieżące razem:</t>
  </si>
  <si>
    <t>2.2</t>
  </si>
  <si>
    <t>Ogółem (1+2)</t>
  </si>
  <si>
    <t>* wydatki obejmują wydatki bieżące i majątkowe (dotyczące inwestycji rocznych i ujętych w wieloletnim programie inwestycyjnym)</t>
  </si>
  <si>
    <t>** środki własne j.s.t., współfinansowanie z budżetu państwa oraz inne</t>
  </si>
  <si>
    <t>Zintegrowany Program Operacyjny Rozwoju Regionalnego (ZPORR) 2004-2006</t>
  </si>
  <si>
    <t>Priorytet 2. Wzmocnienie rozwoju zasobów ludzkich w regionach</t>
  </si>
  <si>
    <t>Działanie 2.2 Wyrównywanie szans edukacyjnych poprzez programy stypendialne</t>
  </si>
  <si>
    <t>Dział 854 Rozdział 85415</t>
  </si>
  <si>
    <t>Dział 803 Rozdział 80309</t>
  </si>
  <si>
    <t>1.4</t>
  </si>
  <si>
    <t>DOCHODY OGÓŁEM</t>
  </si>
  <si>
    <t>SPŁATA ZOBOWIĄZAŃ (A+B+C+D)</t>
  </si>
  <si>
    <t>A.</t>
  </si>
  <si>
    <t xml:space="preserve">1. </t>
  </si>
  <si>
    <t>spłata pożyczek, kredytów krajowych</t>
  </si>
  <si>
    <t>Dział 600 Rozdział 60014</t>
  </si>
  <si>
    <t xml:space="preserve">Modernizacja drogi powiatowej Nr 09571 Różanki-Babienty odcinek Rózanki-Redaki </t>
  </si>
  <si>
    <t xml:space="preserve">                     Załącznik Nr 6</t>
  </si>
  <si>
    <t>Priorytet 1. Podstawowa infrastruktura techniczna regionalna i lokalna</t>
  </si>
  <si>
    <t xml:space="preserve">Działanie 1.2 Budowa, rozbudowa i modernizacja infrastruktury transportowej służącej rozwojowi lokalnemu </t>
  </si>
  <si>
    <t>Regionalny Program Operacyjny Warmia-Mazury na lata 2007-2013</t>
  </si>
  <si>
    <t>DŁUG/DOCHODY (%) (art.. 170 ust.1 u.f.p.))</t>
  </si>
  <si>
    <t>Spłaty kredytów, pozyczek do dochodów (%) (art.. 169 ust.1 u.f.p.))</t>
  </si>
  <si>
    <t>DŁUG/DOCHODY (%) (art.. 170 ust.3 u.f.p.))</t>
  </si>
  <si>
    <t>Spłaty kredytów, pozyczek do dochodów (%) (art.. 169 ust.3 u.f.p.))</t>
  </si>
  <si>
    <t>Wykonanie 2006</t>
  </si>
  <si>
    <t>1.5</t>
  </si>
  <si>
    <t>Przebudowa drogi powiatowej Nr 1311N Iława-Jerzwałd, odcinek Kamieniec-Bądze-Jerzwałd, gm. Iława</t>
  </si>
  <si>
    <t xml:space="preserve">Priorytet 5. Infrastruktura transportowa lokalna i regionalna </t>
  </si>
  <si>
    <t xml:space="preserve">Działanie 5.2 Budowa, rozbudowa i modernizacja infrastruktury transportowej służącej rozwojowi lokalnemu  </t>
  </si>
  <si>
    <t>1.6</t>
  </si>
  <si>
    <t>Przebudowa mostu w Mozgowie i drogi powiatowej nr 1331N Wielowieś-Urowo, doc. Wielowieś-Mozgowo, gm. Zalewo</t>
  </si>
  <si>
    <t>2011 r.</t>
  </si>
  <si>
    <t>Przebudowa drogi powiatowej i mostu w ciągu drogi powiatowej Nr 1329N Iława-Boreczno</t>
  </si>
  <si>
    <t>2.1</t>
  </si>
  <si>
    <t>2.3</t>
  </si>
  <si>
    <t>Projekt i przebudowa drogi Nr 1329N Boreczno-Iława, drogi Nr 1194N: od drogi Nr 1307N Zalewo-Miłomłyn na odcinku Boreczno do skrzyżowania z droga Nr 1307N Susz -Zalewo oraz odcinku drogi Nr 1307N od skrzyżowania z drogą Nr 1194N do Zalewa</t>
  </si>
  <si>
    <t>Wykonanie 2006 r.</t>
  </si>
  <si>
    <t>Wykonanie</t>
  </si>
  <si>
    <t xml:space="preserve">                     Załącznik Nr 3</t>
  </si>
  <si>
    <t>Dochody przyznane z tyt. dotacji na realizację zadań z zakresu adm. rząd</t>
  </si>
  <si>
    <t>Dochody do przekazania do budżetu państwa lub budżetu j.s.t.</t>
  </si>
  <si>
    <t>Składki na ubezpieczenia społeczne</t>
  </si>
  <si>
    <t>Składki na Fundusz Pracy</t>
  </si>
  <si>
    <t>Wynagrodzenia bezosobowe</t>
  </si>
  <si>
    <t>Zakup usług pozostałych</t>
  </si>
  <si>
    <t>01008</t>
  </si>
  <si>
    <t>Melioracje wodne</t>
  </si>
  <si>
    <t>2350</t>
  </si>
  <si>
    <t>Dochody budżetu państwa związane z realizacja zadań zlecanych jednostkom samorządu terytorialnego</t>
  </si>
  <si>
    <t>4300</t>
  </si>
  <si>
    <t>4430</t>
  </si>
  <si>
    <t>Różne opłaty i składki</t>
  </si>
  <si>
    <t>4010</t>
  </si>
  <si>
    <t>Wynagrodzenia osobowe pracowników</t>
  </si>
  <si>
    <t>4020</t>
  </si>
  <si>
    <t>Wynagrodzenia osobowe członków korpusu służby cywilnej</t>
  </si>
  <si>
    <t>4040</t>
  </si>
  <si>
    <t>Dodatkowe wynagrodzenia roczne</t>
  </si>
  <si>
    <t>4110</t>
  </si>
  <si>
    <t>Składki na ubezpieczenie społeczne</t>
  </si>
  <si>
    <t>4120</t>
  </si>
  <si>
    <t>4170</t>
  </si>
  <si>
    <t>4210</t>
  </si>
  <si>
    <t>Zakup materiałów i wyposażenia</t>
  </si>
  <si>
    <t>4260</t>
  </si>
  <si>
    <t>Zakup energii</t>
  </si>
  <si>
    <t>4270</t>
  </si>
  <si>
    <t>Zakup usług remontowych</t>
  </si>
  <si>
    <t>4410</t>
  </si>
  <si>
    <t>Podróże służbowe krajowe</t>
  </si>
  <si>
    <t>Rózne opłaty i składki</t>
  </si>
  <si>
    <t>4440</t>
  </si>
  <si>
    <t>Odpisy na zakładowy fundusz świadczeń socjalnych</t>
  </si>
  <si>
    <t>3070</t>
  </si>
  <si>
    <t>Wydatki osobowe niezaliczone do uposażeń wypłacane żołnierzom i funkcjonariuszom</t>
  </si>
  <si>
    <t>4050</t>
  </si>
  <si>
    <t>Uposażenie żołnieży zawodowych i nadterminowych oraz funkcjonariuszy</t>
  </si>
  <si>
    <t>4060</t>
  </si>
  <si>
    <t>Pozostałe należności żołnieży zawodowych i nadterminowych oraz funkcjonariuszy</t>
  </si>
  <si>
    <t>4070</t>
  </si>
  <si>
    <t>Nagrody roczne dla żołnieży zawodowych i nadterminowych oraz funkcjonariuszy</t>
  </si>
  <si>
    <t>4180</t>
  </si>
  <si>
    <t>Równowazniki pienieżne i ekwiwalenty dla żołnierzy i funkcjonariuszy</t>
  </si>
  <si>
    <t>4220</t>
  </si>
  <si>
    <t>Zakup środków żywności</t>
  </si>
  <si>
    <t>4280</t>
  </si>
  <si>
    <t>Zakup usług zdrowotnych</t>
  </si>
  <si>
    <t>4500</t>
  </si>
  <si>
    <t>Pozostałe podatki na rzecz budżetów jednostek samorządu terytorialnego</t>
  </si>
  <si>
    <t>4510</t>
  </si>
  <si>
    <t>Opłaty na rzecz budżetu państwa</t>
  </si>
  <si>
    <t>4130</t>
  </si>
  <si>
    <t>Składki na ubezpieczenie zdrowotne</t>
  </si>
  <si>
    <t>3020</t>
  </si>
  <si>
    <t xml:space="preserve">Wydatki osobowe nie zaliczone do wynagrodzeń </t>
  </si>
  <si>
    <t>Wynagrodzenie bezosobowe</t>
  </si>
  <si>
    <t>4350</t>
  </si>
  <si>
    <t>Zakup usług dostępu do sieci Internet</t>
  </si>
  <si>
    <t xml:space="preserve">          zleconych powiatowi i innych zadań zleconych ustawami w 2007 roku</t>
  </si>
  <si>
    <t>4480</t>
  </si>
  <si>
    <t>4750</t>
  </si>
  <si>
    <t>4370</t>
  </si>
  <si>
    <t>4400</t>
  </si>
  <si>
    <t>4740</t>
  </si>
  <si>
    <t>4080</t>
  </si>
  <si>
    <t>4360</t>
  </si>
  <si>
    <t>Opłaty z tytułu zakupu usług komunikacyjnych telefonii stacjonarnej</t>
  </si>
  <si>
    <t>Opłaty czynszowe za pomieszczenia biurowe</t>
  </si>
  <si>
    <t>Zakup materiałów papierniczych do sprzętu drukarskiego i urządzeń kserograficznych</t>
  </si>
  <si>
    <t>Opłaty z tytułu zakupu usług telekomunikacyjnych telefonii komórkowej</t>
  </si>
  <si>
    <t>Zakup akcesoriów komputerowych, w tym programów i licencji</t>
  </si>
  <si>
    <t>Uposażenia i świadczenia pieniężne wypłacane przez okres roku żołnierzom i funkcjonariuszom zwolnionym ze służby</t>
  </si>
  <si>
    <t>IX.1</t>
  </si>
  <si>
    <t>IX.2</t>
  </si>
  <si>
    <t>X.1</t>
  </si>
  <si>
    <t>X.2</t>
  </si>
  <si>
    <t>z tego: 2005r.</t>
  </si>
  <si>
    <t>2006 r.</t>
  </si>
  <si>
    <t>2.4</t>
  </si>
  <si>
    <t>Stypendia dla ponadgimnazjalistów Powiatu Iławskiego</t>
  </si>
  <si>
    <t xml:space="preserve">                                      do Uchwały Rady Powiatu Nr VII/        /07</t>
  </si>
  <si>
    <t xml:space="preserve">                                      z dnia 19 kwietnia 2007 roku</t>
  </si>
  <si>
    <t xml:space="preserve">Dział 854 </t>
  </si>
  <si>
    <t>Rozdział 85415</t>
  </si>
  <si>
    <t xml:space="preserve">                     Załącznik Nr 5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</si>
</sst>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.0"/>
    <numFmt numFmtId="166" formatCode="#,##0.000"/>
    <numFmt numFmtId="167" formatCode="0.0"/>
    <numFmt numFmtId="168" formatCode="0.000%"/>
    <numFmt numFmtId="169" formatCode="0.0000%"/>
    <numFmt numFmtId="170" formatCode="0.0%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#,##0.0000"/>
    <numFmt numFmtId="175" formatCode="#,##0.0\ _z_ł"/>
    <numFmt numFmtId="176" formatCode="#,##0.00\ _z_ł"/>
  </numFmts>
  <fonts count="34">
    <font>
      <sz val="10"/>
      <name val="Arial CE"/>
      <family val="0"/>
    </font>
    <font>
      <sz val="11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11"/>
      <name val="Times New Roman CE"/>
      <family val="1"/>
    </font>
    <font>
      <b/>
      <sz val="11"/>
      <name val="Times New Roman CE"/>
      <family val="1"/>
    </font>
    <font>
      <sz val="8"/>
      <name val="Arial CE"/>
      <family val="2"/>
    </font>
    <font>
      <b/>
      <sz val="9"/>
      <name val="Arial CE"/>
      <family val="2"/>
    </font>
    <font>
      <sz val="10"/>
      <color indexed="8"/>
      <name val="MS Sans Serif"/>
      <family val="0"/>
    </font>
    <font>
      <sz val="10"/>
      <color indexed="10"/>
      <name val="Arial CE"/>
      <family val="2"/>
    </font>
    <font>
      <sz val="13"/>
      <name val="Arial CE"/>
      <family val="2"/>
    </font>
    <font>
      <b/>
      <sz val="13"/>
      <name val="Arial CE"/>
      <family val="2"/>
    </font>
    <font>
      <sz val="10"/>
      <color indexed="9"/>
      <name val="Arial CE"/>
      <family val="2"/>
    </font>
    <font>
      <b/>
      <sz val="12"/>
      <color indexed="9"/>
      <name val="Arial CE"/>
      <family val="2"/>
    </font>
    <font>
      <b/>
      <sz val="8"/>
      <color indexed="9"/>
      <name val="Arial CE"/>
      <family val="2"/>
    </font>
    <font>
      <sz val="12"/>
      <color indexed="9"/>
      <name val="Arial CE"/>
      <family val="2"/>
    </font>
    <font>
      <sz val="8"/>
      <color indexed="9"/>
      <name val="Arial CE"/>
      <family val="2"/>
    </font>
    <font>
      <b/>
      <sz val="10"/>
      <color indexed="9"/>
      <name val="Arial CE"/>
      <family val="2"/>
    </font>
    <font>
      <b/>
      <sz val="8"/>
      <name val="Arial"/>
      <family val="2"/>
    </font>
    <font>
      <sz val="11"/>
      <name val="Arial"/>
      <family val="0"/>
    </font>
    <font>
      <sz val="8"/>
      <name val="Arial"/>
      <family val="0"/>
    </font>
    <font>
      <sz val="6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color indexed="10"/>
      <name val="Arial"/>
      <family val="0"/>
    </font>
    <font>
      <sz val="11"/>
      <color indexed="10"/>
      <name val="Arial CE"/>
      <family val="2"/>
    </font>
    <font>
      <sz val="7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2" fillId="0" borderId="0">
      <alignment/>
      <protection/>
    </xf>
    <xf numFmtId="0" fontId="23" fillId="0" borderId="0">
      <alignment/>
      <protection/>
    </xf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9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8" fillId="0" borderId="6" xfId="0" applyFont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vertical="center"/>
    </xf>
    <xf numFmtId="0" fontId="8" fillId="0" borderId="8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4" fontId="0" fillId="0" borderId="18" xfId="0" applyNumberFormat="1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4" fontId="5" fillId="0" borderId="18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5" fillId="0" borderId="0" xfId="0" applyFont="1" applyAlignment="1">
      <alignment/>
    </xf>
    <xf numFmtId="0" fontId="6" fillId="0" borderId="18" xfId="0" applyFont="1" applyFill="1" applyBorder="1" applyAlignment="1">
      <alignment horizontal="center" vertical="center" wrapText="1"/>
    </xf>
    <xf numFmtId="4" fontId="11" fillId="0" borderId="18" xfId="0" applyNumberFormat="1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4" fontId="5" fillId="0" borderId="18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11" fillId="0" borderId="18" xfId="0" applyFont="1" applyFill="1" applyBorder="1" applyAlignment="1">
      <alignment horizontal="center"/>
    </xf>
    <xf numFmtId="4" fontId="5" fillId="0" borderId="18" xfId="0" applyNumberFormat="1" applyFont="1" applyFill="1" applyBorder="1" applyAlignment="1">
      <alignment horizontal="right" vertical="center" wrapText="1"/>
    </xf>
    <xf numFmtId="4" fontId="0" fillId="0" borderId="18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Alignment="1">
      <alignment/>
    </xf>
    <xf numFmtId="0" fontId="7" fillId="0" borderId="18" xfId="0" applyFont="1" applyFill="1" applyBorder="1" applyAlignment="1">
      <alignment horizontal="left" vertical="center" wrapText="1"/>
    </xf>
    <xf numFmtId="4" fontId="0" fillId="0" borderId="18" xfId="0" applyNumberFormat="1" applyFont="1" applyFill="1" applyBorder="1" applyAlignment="1">
      <alignment horizontal="right" vertical="center"/>
    </xf>
    <xf numFmtId="4" fontId="5" fillId="0" borderId="18" xfId="0" applyNumberFormat="1" applyFont="1" applyFill="1" applyBorder="1" applyAlignment="1">
      <alignment horizontal="right" vertical="center"/>
    </xf>
    <xf numFmtId="4" fontId="0" fillId="0" borderId="0" xfId="0" applyNumberFormat="1" applyFont="1" applyFill="1" applyAlignment="1">
      <alignment horizontal="right"/>
    </xf>
    <xf numFmtId="3" fontId="0" fillId="0" borderId="0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3" fontId="8" fillId="0" borderId="0" xfId="0" applyNumberFormat="1" applyFont="1" applyAlignment="1">
      <alignment horizontal="left" vertical="center"/>
    </xf>
    <xf numFmtId="3" fontId="5" fillId="0" borderId="19" xfId="0" applyNumberFormat="1" applyFont="1" applyBorder="1" applyAlignment="1">
      <alignment horizontal="right" vertical="center"/>
    </xf>
    <xf numFmtId="3" fontId="5" fillId="0" borderId="18" xfId="0" applyNumberFormat="1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3" fontId="5" fillId="0" borderId="21" xfId="0" applyNumberFormat="1" applyFont="1" applyBorder="1" applyAlignment="1">
      <alignment horizontal="right" vertical="center"/>
    </xf>
    <xf numFmtId="3" fontId="5" fillId="0" borderId="22" xfId="0" applyNumberFormat="1" applyFont="1" applyBorder="1" applyAlignment="1">
      <alignment vertical="center"/>
    </xf>
    <xf numFmtId="3" fontId="5" fillId="0" borderId="23" xfId="0" applyNumberFormat="1" applyFont="1" applyBorder="1" applyAlignment="1">
      <alignment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4" fontId="1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right"/>
    </xf>
    <xf numFmtId="4" fontId="5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49" fontId="5" fillId="2" borderId="24" xfId="0" applyNumberFormat="1" applyFont="1" applyFill="1" applyBorder="1" applyAlignment="1">
      <alignment horizontal="center" vertical="center"/>
    </xf>
    <xf numFmtId="49" fontId="5" fillId="2" borderId="18" xfId="0" applyNumberFormat="1" applyFont="1" applyFill="1" applyBorder="1" applyAlignment="1">
      <alignment horizontal="center" vertical="center"/>
    </xf>
    <xf numFmtId="4" fontId="5" fillId="0" borderId="18" xfId="0" applyNumberFormat="1" applyFont="1" applyBorder="1" applyAlignment="1">
      <alignment horizontal="right" vertical="center" wrapText="1"/>
    </xf>
    <xf numFmtId="49" fontId="5" fillId="2" borderId="11" xfId="0" applyNumberFormat="1" applyFont="1" applyFill="1" applyBorder="1" applyAlignment="1">
      <alignment horizontal="center" vertical="center"/>
    </xf>
    <xf numFmtId="4" fontId="0" fillId="0" borderId="18" xfId="0" applyNumberFormat="1" applyFont="1" applyBorder="1" applyAlignment="1">
      <alignment horizontal="right" vertical="center" wrapText="1"/>
    </xf>
    <xf numFmtId="49" fontId="5" fillId="2" borderId="25" xfId="0" applyNumberFormat="1" applyFont="1" applyFill="1" applyBorder="1" applyAlignment="1">
      <alignment horizontal="center" vertical="center"/>
    </xf>
    <xf numFmtId="49" fontId="5" fillId="2" borderId="26" xfId="0" applyNumberFormat="1" applyFont="1" applyFill="1" applyBorder="1" applyAlignment="1">
      <alignment horizontal="center" vertical="center"/>
    </xf>
    <xf numFmtId="4" fontId="0" fillId="0" borderId="18" xfId="0" applyNumberFormat="1" applyFont="1" applyBorder="1" applyAlignment="1">
      <alignment horizontal="right" vertical="center"/>
    </xf>
    <xf numFmtId="4" fontId="5" fillId="0" borderId="26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3" fillId="0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6" fillId="0" borderId="0" xfId="0" applyFont="1" applyAlignment="1">
      <alignment/>
    </xf>
    <xf numFmtId="4" fontId="17" fillId="0" borderId="0" xfId="0" applyNumberFormat="1" applyFont="1" applyAlignment="1">
      <alignment horizontal="left"/>
    </xf>
    <xf numFmtId="0" fontId="18" fillId="0" borderId="0" xfId="0" applyFont="1" applyAlignment="1">
      <alignment/>
    </xf>
    <xf numFmtId="0" fontId="3" fillId="0" borderId="0" xfId="0" applyFont="1" applyAlignment="1">
      <alignment horizontal="left"/>
    </xf>
    <xf numFmtId="4" fontId="19" fillId="0" borderId="0" xfId="0" applyNumberFormat="1" applyFont="1" applyAlignment="1">
      <alignment horizontal="left"/>
    </xf>
    <xf numFmtId="0" fontId="20" fillId="0" borderId="0" xfId="0" applyFont="1" applyAlignment="1">
      <alignment/>
    </xf>
    <xf numFmtId="0" fontId="1" fillId="0" borderId="0" xfId="0" applyFont="1" applyAlignment="1">
      <alignment horizontal="left"/>
    </xf>
    <xf numFmtId="0" fontId="20" fillId="0" borderId="0" xfId="0" applyFont="1" applyAlignment="1">
      <alignment vertical="top"/>
    </xf>
    <xf numFmtId="0" fontId="16" fillId="0" borderId="0" xfId="0" applyFont="1" applyAlignment="1">
      <alignment/>
    </xf>
    <xf numFmtId="0" fontId="10" fillId="0" borderId="0" xfId="0" applyFont="1" applyAlignment="1">
      <alignment vertical="top"/>
    </xf>
    <xf numFmtId="0" fontId="6" fillId="0" borderId="0" xfId="0" applyFont="1" applyFill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3" fontId="0" fillId="0" borderId="18" xfId="0" applyNumberFormat="1" applyFont="1" applyFill="1" applyBorder="1" applyAlignment="1">
      <alignment horizontal="center" vertical="center" wrapText="1"/>
    </xf>
    <xf numFmtId="4" fontId="0" fillId="2" borderId="18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left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left" vertical="center" wrapText="1"/>
    </xf>
    <xf numFmtId="3" fontId="5" fillId="0" borderId="26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3" fontId="5" fillId="0" borderId="18" xfId="0" applyNumberFormat="1" applyFont="1" applyFill="1" applyBorder="1" applyAlignment="1">
      <alignment horizontal="center" vertical="center" wrapText="1"/>
    </xf>
    <xf numFmtId="4" fontId="5" fillId="2" borderId="18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5" fillId="2" borderId="24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5" fillId="2" borderId="27" xfId="0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0" fontId="5" fillId="2" borderId="31" xfId="0" applyFont="1" applyFill="1" applyBorder="1" applyAlignment="1">
      <alignment horizontal="center"/>
    </xf>
    <xf numFmtId="0" fontId="15" fillId="0" borderId="18" xfId="0" applyFont="1" applyFill="1" applyBorder="1" applyAlignment="1">
      <alignment horizontal="center"/>
    </xf>
    <xf numFmtId="0" fontId="15" fillId="0" borderId="18" xfId="0" applyFont="1" applyFill="1" applyBorder="1" applyAlignment="1">
      <alignment/>
    </xf>
    <xf numFmtId="0" fontId="14" fillId="0" borderId="0" xfId="0" applyFont="1" applyFill="1" applyAlignment="1">
      <alignment/>
    </xf>
    <xf numFmtId="0" fontId="3" fillId="0" borderId="18" xfId="0" applyFont="1" applyFill="1" applyBorder="1" applyAlignment="1">
      <alignment horizontal="center"/>
    </xf>
    <xf numFmtId="0" fontId="3" fillId="0" borderId="18" xfId="0" applyFont="1" applyFill="1" applyBorder="1" applyAlignment="1">
      <alignment/>
    </xf>
    <xf numFmtId="0" fontId="0" fillId="0" borderId="18" xfId="0" applyFont="1" applyFill="1" applyBorder="1" applyAlignment="1">
      <alignment horizontal="center"/>
    </xf>
    <xf numFmtId="3" fontId="16" fillId="0" borderId="18" xfId="0" applyNumberFormat="1" applyFont="1" applyFill="1" applyBorder="1" applyAlignment="1">
      <alignment/>
    </xf>
    <xf numFmtId="0" fontId="3" fillId="0" borderId="26" xfId="0" applyFont="1" applyFill="1" applyBorder="1" applyAlignment="1">
      <alignment horizontal="center"/>
    </xf>
    <xf numFmtId="0" fontId="3" fillId="0" borderId="26" xfId="0" applyFont="1" applyFill="1" applyBorder="1" applyAlignment="1">
      <alignment/>
    </xf>
    <xf numFmtId="3" fontId="21" fillId="0" borderId="18" xfId="0" applyNumberFormat="1" applyFont="1" applyFill="1" applyBorder="1" applyAlignment="1">
      <alignment/>
    </xf>
    <xf numFmtId="0" fontId="3" fillId="0" borderId="18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/>
    </xf>
    <xf numFmtId="0" fontId="0" fillId="0" borderId="24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5" fillId="0" borderId="18" xfId="0" applyFont="1" applyFill="1" applyBorder="1" applyAlignment="1">
      <alignment vertical="center" wrapText="1"/>
    </xf>
    <xf numFmtId="0" fontId="1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 horizontal="right" vertical="center"/>
    </xf>
    <xf numFmtId="0" fontId="0" fillId="0" borderId="18" xfId="0" applyFont="1" applyFill="1" applyBorder="1" applyAlignment="1">
      <alignment/>
    </xf>
    <xf numFmtId="4" fontId="5" fillId="0" borderId="11" xfId="0" applyNumberFormat="1" applyFont="1" applyFill="1" applyBorder="1" applyAlignment="1">
      <alignment/>
    </xf>
    <xf numFmtId="4" fontId="5" fillId="0" borderId="18" xfId="0" applyNumberFormat="1" applyFont="1" applyFill="1" applyBorder="1" applyAlignment="1">
      <alignment horizontal="right"/>
    </xf>
    <xf numFmtId="4" fontId="5" fillId="0" borderId="18" xfId="0" applyNumberFormat="1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4" fontId="5" fillId="0" borderId="32" xfId="18" applyNumberFormat="1" applyFont="1" applyFill="1" applyBorder="1" applyAlignment="1">
      <alignment horizontal="right" wrapText="1"/>
      <protection/>
    </xf>
    <xf numFmtId="3" fontId="21" fillId="0" borderId="18" xfId="0" applyNumberFormat="1" applyFont="1" applyFill="1" applyBorder="1" applyAlignment="1">
      <alignment vertical="center"/>
    </xf>
    <xf numFmtId="0" fontId="5" fillId="0" borderId="24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4" fontId="5" fillId="0" borderId="26" xfId="0" applyNumberFormat="1" applyFont="1" applyFill="1" applyBorder="1" applyAlignment="1">
      <alignment/>
    </xf>
    <xf numFmtId="0" fontId="10" fillId="0" borderId="18" xfId="0" applyFont="1" applyFill="1" applyBorder="1" applyAlignment="1">
      <alignment horizontal="center"/>
    </xf>
    <xf numFmtId="49" fontId="10" fillId="0" borderId="18" xfId="0" applyNumberFormat="1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 vertical="center"/>
    </xf>
    <xf numFmtId="3" fontId="10" fillId="0" borderId="18" xfId="0" applyNumberFormat="1" applyFont="1" applyFill="1" applyBorder="1" applyAlignment="1">
      <alignment horizontal="center"/>
    </xf>
    <xf numFmtId="0" fontId="24" fillId="0" borderId="0" xfId="19" applyFont="1">
      <alignment/>
      <protection/>
    </xf>
    <xf numFmtId="0" fontId="24" fillId="0" borderId="18" xfId="19" applyFont="1" applyBorder="1" applyAlignment="1">
      <alignment horizontal="center" vertical="center" wrapText="1"/>
      <protection/>
    </xf>
    <xf numFmtId="0" fontId="25" fillId="0" borderId="18" xfId="19" applyFont="1" applyBorder="1" applyAlignment="1">
      <alignment horizontal="center" vertical="center"/>
      <protection/>
    </xf>
    <xf numFmtId="0" fontId="24" fillId="0" borderId="18" xfId="19" applyFont="1" applyBorder="1">
      <alignment/>
      <protection/>
    </xf>
    <xf numFmtId="0" fontId="15" fillId="0" borderId="0" xfId="0" applyFont="1" applyFill="1" applyAlignment="1">
      <alignment vertical="center"/>
    </xf>
    <xf numFmtId="10" fontId="5" fillId="0" borderId="18" xfId="21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10" fontId="5" fillId="0" borderId="18" xfId="0" applyNumberFormat="1" applyFont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8" fillId="0" borderId="3" xfId="0" applyFont="1" applyBorder="1" applyAlignment="1">
      <alignment vertical="center" wrapText="1"/>
    </xf>
    <xf numFmtId="0" fontId="26" fillId="0" borderId="0" xfId="0" applyFont="1" applyBorder="1" applyAlignment="1">
      <alignment horizontal="center" vertical="center"/>
    </xf>
    <xf numFmtId="0" fontId="8" fillId="0" borderId="33" xfId="0" applyFont="1" applyBorder="1" applyAlignment="1">
      <alignment vertical="center"/>
    </xf>
    <xf numFmtId="0" fontId="8" fillId="0" borderId="34" xfId="0" applyFont="1" applyBorder="1" applyAlignment="1">
      <alignment vertical="center"/>
    </xf>
    <xf numFmtId="0" fontId="8" fillId="0" borderId="11" xfId="0" applyFont="1" applyBorder="1" applyAlignment="1">
      <alignment vertical="center" wrapText="1"/>
    </xf>
    <xf numFmtId="0" fontId="8" fillId="0" borderId="11" xfId="0" applyFont="1" applyBorder="1" applyAlignment="1">
      <alignment vertical="center"/>
    </xf>
    <xf numFmtId="0" fontId="9" fillId="0" borderId="35" xfId="0" applyFont="1" applyBorder="1" applyAlignment="1">
      <alignment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27" fillId="0" borderId="36" xfId="0" applyFont="1" applyBorder="1" applyAlignment="1">
      <alignment horizontal="center" vertical="center"/>
    </xf>
    <xf numFmtId="0" fontId="27" fillId="0" borderId="40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36" xfId="0" applyFont="1" applyBorder="1" applyAlignment="1">
      <alignment vertical="center"/>
    </xf>
    <xf numFmtId="0" fontId="8" fillId="0" borderId="40" xfId="0" applyFont="1" applyBorder="1" applyAlignment="1">
      <alignment vertic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4" fontId="7" fillId="0" borderId="0" xfId="0" applyNumberFormat="1" applyFont="1" applyFill="1" applyAlignment="1">
      <alignment horizontal="right"/>
    </xf>
    <xf numFmtId="3" fontId="22" fillId="0" borderId="18" xfId="19" applyNumberFormat="1" applyFont="1" applyBorder="1">
      <alignment/>
      <protection/>
    </xf>
    <xf numFmtId="0" fontId="22" fillId="0" borderId="0" xfId="19" applyFont="1">
      <alignment/>
      <protection/>
    </xf>
    <xf numFmtId="0" fontId="25" fillId="0" borderId="18" xfId="19" applyFont="1" applyFill="1" applyBorder="1" applyAlignment="1">
      <alignment horizontal="center" vertical="center"/>
      <protection/>
    </xf>
    <xf numFmtId="0" fontId="22" fillId="0" borderId="18" xfId="19" applyFont="1" applyFill="1" applyBorder="1">
      <alignment/>
      <protection/>
    </xf>
    <xf numFmtId="0" fontId="24" fillId="0" borderId="18" xfId="19" applyFont="1" applyFill="1" applyBorder="1">
      <alignment/>
      <protection/>
    </xf>
    <xf numFmtId="0" fontId="22" fillId="0" borderId="18" xfId="19" applyFont="1" applyFill="1" applyBorder="1" applyAlignment="1">
      <alignment horizontal="center"/>
      <protection/>
    </xf>
    <xf numFmtId="0" fontId="28" fillId="0" borderId="18" xfId="19" applyFont="1" applyBorder="1">
      <alignment/>
      <protection/>
    </xf>
    <xf numFmtId="4" fontId="5" fillId="0" borderId="26" xfId="0" applyNumberFormat="1" applyFont="1" applyBorder="1" applyAlignment="1">
      <alignment horizontal="right" vertical="center" wrapText="1"/>
    </xf>
    <xf numFmtId="3" fontId="9" fillId="0" borderId="2" xfId="0" applyNumberFormat="1" applyFont="1" applyBorder="1" applyAlignment="1">
      <alignment vertical="center"/>
    </xf>
    <xf numFmtId="3" fontId="9" fillId="0" borderId="3" xfId="0" applyNumberFormat="1" applyFont="1" applyBorder="1" applyAlignment="1">
      <alignment vertical="center"/>
    </xf>
    <xf numFmtId="3" fontId="9" fillId="2" borderId="7" xfId="0" applyNumberFormat="1" applyFont="1" applyFill="1" applyBorder="1" applyAlignment="1">
      <alignment vertical="center"/>
    </xf>
    <xf numFmtId="3" fontId="9" fillId="0" borderId="1" xfId="0" applyNumberFormat="1" applyFont="1" applyFill="1" applyBorder="1" applyAlignment="1">
      <alignment vertical="center"/>
    </xf>
    <xf numFmtId="3" fontId="8" fillId="0" borderId="4" xfId="0" applyNumberFormat="1" applyFont="1" applyFill="1" applyBorder="1" applyAlignment="1">
      <alignment vertical="center"/>
    </xf>
    <xf numFmtId="3" fontId="8" fillId="0" borderId="5" xfId="0" applyNumberFormat="1" applyFont="1" applyFill="1" applyBorder="1" applyAlignment="1">
      <alignment vertical="center"/>
    </xf>
    <xf numFmtId="3" fontId="8" fillId="0" borderId="2" xfId="0" applyNumberFormat="1" applyFont="1" applyFill="1" applyBorder="1" applyAlignment="1">
      <alignment vertical="center"/>
    </xf>
    <xf numFmtId="3" fontId="8" fillId="0" borderId="36" xfId="0" applyNumberFormat="1" applyFont="1" applyFill="1" applyBorder="1" applyAlignment="1">
      <alignment vertical="center"/>
    </xf>
    <xf numFmtId="3" fontId="8" fillId="0" borderId="3" xfId="0" applyNumberFormat="1" applyFont="1" applyFill="1" applyBorder="1" applyAlignment="1">
      <alignment vertical="center"/>
    </xf>
    <xf numFmtId="3" fontId="8" fillId="0" borderId="40" xfId="0" applyNumberFormat="1" applyFont="1" applyBorder="1" applyAlignment="1">
      <alignment vertical="center"/>
    </xf>
    <xf numFmtId="3" fontId="9" fillId="0" borderId="1" xfId="0" applyNumberFormat="1" applyFont="1" applyBorder="1" applyAlignment="1">
      <alignment vertical="center"/>
    </xf>
    <xf numFmtId="3" fontId="8" fillId="0" borderId="4" xfId="0" applyNumberFormat="1" applyFont="1" applyBorder="1" applyAlignment="1">
      <alignment vertical="center"/>
    </xf>
    <xf numFmtId="3" fontId="8" fillId="0" borderId="5" xfId="0" applyNumberFormat="1" applyFont="1" applyBorder="1" applyAlignment="1">
      <alignment vertical="center"/>
    </xf>
    <xf numFmtId="3" fontId="8" fillId="0" borderId="2" xfId="0" applyNumberFormat="1" applyFont="1" applyBorder="1" applyAlignment="1">
      <alignment vertical="center"/>
    </xf>
    <xf numFmtId="3" fontId="8" fillId="0" borderId="36" xfId="0" applyNumberFormat="1" applyFont="1" applyBorder="1" applyAlignment="1">
      <alignment vertical="center"/>
    </xf>
    <xf numFmtId="3" fontId="8" fillId="0" borderId="3" xfId="0" applyNumberFormat="1" applyFont="1" applyBorder="1" applyAlignment="1">
      <alignment vertical="center"/>
    </xf>
    <xf numFmtId="0" fontId="24" fillId="0" borderId="18" xfId="19" applyFont="1" applyBorder="1">
      <alignment/>
      <protection/>
    </xf>
    <xf numFmtId="3" fontId="24" fillId="0" borderId="18" xfId="19" applyNumberFormat="1" applyFont="1" applyBorder="1">
      <alignment/>
      <protection/>
    </xf>
    <xf numFmtId="0" fontId="24" fillId="0" borderId="0" xfId="19" applyFont="1">
      <alignment/>
      <protection/>
    </xf>
    <xf numFmtId="0" fontId="24" fillId="0" borderId="11" xfId="19" applyFont="1" applyFill="1" applyBorder="1">
      <alignment/>
      <protection/>
    </xf>
    <xf numFmtId="0" fontId="24" fillId="0" borderId="24" xfId="19" applyFont="1" applyFill="1" applyBorder="1">
      <alignment/>
      <protection/>
    </xf>
    <xf numFmtId="3" fontId="24" fillId="0" borderId="24" xfId="19" applyNumberFormat="1" applyFont="1" applyBorder="1">
      <alignment/>
      <protection/>
    </xf>
    <xf numFmtId="0" fontId="28" fillId="0" borderId="18" xfId="19" applyFont="1" applyBorder="1" applyAlignment="1">
      <alignment horizontal="center"/>
      <protection/>
    </xf>
    <xf numFmtId="0" fontId="13" fillId="0" borderId="0" xfId="0" applyFont="1" applyAlignment="1">
      <alignment/>
    </xf>
    <xf numFmtId="0" fontId="5" fillId="2" borderId="16" xfId="0" applyFont="1" applyFill="1" applyBorder="1" applyAlignment="1">
      <alignment horizontal="center"/>
    </xf>
    <xf numFmtId="10" fontId="5" fillId="0" borderId="18" xfId="21" applyNumberFormat="1" applyFont="1" applyFill="1" applyBorder="1" applyAlignment="1">
      <alignment horizontal="center"/>
    </xf>
    <xf numFmtId="10" fontId="0" fillId="0" borderId="0" xfId="0" applyNumberFormat="1" applyFont="1" applyFill="1" applyAlignment="1">
      <alignment/>
    </xf>
    <xf numFmtId="0" fontId="29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0" fillId="0" borderId="4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3" fontId="21" fillId="0" borderId="18" xfId="0" applyNumberFormat="1" applyFont="1" applyFill="1" applyBorder="1" applyAlignment="1">
      <alignment horizontal="right"/>
    </xf>
    <xf numFmtId="4" fontId="16" fillId="0" borderId="18" xfId="0" applyNumberFormat="1" applyFont="1" applyFill="1" applyBorder="1" applyAlignment="1">
      <alignment/>
    </xf>
    <xf numFmtId="4" fontId="21" fillId="0" borderId="18" xfId="0" applyNumberFormat="1" applyFont="1" applyFill="1" applyBorder="1" applyAlignment="1">
      <alignment/>
    </xf>
    <xf numFmtId="10" fontId="21" fillId="0" borderId="18" xfId="21" applyNumberFormat="1" applyFont="1" applyFill="1" applyBorder="1" applyAlignment="1">
      <alignment horizontal="center"/>
    </xf>
    <xf numFmtId="10" fontId="21" fillId="0" borderId="18" xfId="21" applyNumberFormat="1" applyFont="1" applyFill="1" applyBorder="1" applyAlignment="1">
      <alignment vertical="center"/>
    </xf>
    <xf numFmtId="10" fontId="21" fillId="0" borderId="18" xfId="0" applyNumberFormat="1" applyFont="1" applyBorder="1" applyAlignment="1">
      <alignment vertical="center"/>
    </xf>
    <xf numFmtId="3" fontId="24" fillId="0" borderId="18" xfId="19" applyNumberFormat="1" applyFont="1" applyFill="1" applyBorder="1">
      <alignment/>
      <protection/>
    </xf>
    <xf numFmtId="3" fontId="24" fillId="0" borderId="26" xfId="19" applyNumberFormat="1" applyFont="1" applyBorder="1" applyAlignment="1">
      <alignment horizontal="center"/>
      <protection/>
    </xf>
    <xf numFmtId="3" fontId="24" fillId="0" borderId="24" xfId="19" applyNumberFormat="1" applyFont="1" applyBorder="1" applyAlignment="1">
      <alignment horizontal="center"/>
      <protection/>
    </xf>
    <xf numFmtId="3" fontId="24" fillId="0" borderId="25" xfId="19" applyNumberFormat="1" applyFont="1" applyBorder="1" applyAlignment="1">
      <alignment horizontal="center"/>
      <protection/>
    </xf>
    <xf numFmtId="0" fontId="30" fillId="0" borderId="18" xfId="19" applyFont="1" applyBorder="1" applyAlignment="1">
      <alignment horizontal="center" vertical="center" wrapText="1"/>
      <protection/>
    </xf>
    <xf numFmtId="3" fontId="24" fillId="0" borderId="16" xfId="19" applyNumberFormat="1" applyFont="1" applyBorder="1">
      <alignment/>
      <protection/>
    </xf>
    <xf numFmtId="3" fontId="24" fillId="0" borderId="27" xfId="19" applyNumberFormat="1" applyFont="1" applyBorder="1" applyAlignment="1">
      <alignment horizontal="center"/>
      <protection/>
    </xf>
    <xf numFmtId="3" fontId="24" fillId="0" borderId="29" xfId="19" applyNumberFormat="1" applyFont="1" applyBorder="1" applyAlignment="1">
      <alignment horizontal="center"/>
      <protection/>
    </xf>
    <xf numFmtId="3" fontId="24" fillId="0" borderId="28" xfId="19" applyNumberFormat="1" applyFont="1" applyBorder="1" applyAlignment="1">
      <alignment horizontal="center"/>
      <protection/>
    </xf>
    <xf numFmtId="3" fontId="24" fillId="0" borderId="43" xfId="19" applyNumberFormat="1" applyFont="1" applyBorder="1" applyAlignment="1">
      <alignment horizontal="center"/>
      <protection/>
    </xf>
    <xf numFmtId="3" fontId="24" fillId="0" borderId="30" xfId="19" applyNumberFormat="1" applyFont="1" applyBorder="1" applyAlignment="1">
      <alignment horizontal="center"/>
      <protection/>
    </xf>
    <xf numFmtId="3" fontId="24" fillId="0" borderId="31" xfId="19" applyNumberFormat="1" applyFont="1" applyBorder="1" applyAlignment="1">
      <alignment horizontal="center"/>
      <protection/>
    </xf>
    <xf numFmtId="0" fontId="0" fillId="0" borderId="18" xfId="0" applyFont="1" applyFill="1" applyBorder="1" applyAlignment="1">
      <alignment horizontal="left" vertical="center" wrapText="1"/>
    </xf>
    <xf numFmtId="4" fontId="0" fillId="0" borderId="26" xfId="0" applyNumberFormat="1" applyFont="1" applyFill="1" applyBorder="1" applyAlignment="1">
      <alignment horizontal="righ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49" fontId="5" fillId="2" borderId="43" xfId="0" applyNumberFormat="1" applyFont="1" applyFill="1" applyBorder="1" applyAlignment="1">
      <alignment horizontal="center" vertical="center"/>
    </xf>
    <xf numFmtId="49" fontId="5" fillId="2" borderId="31" xfId="0" applyNumberFormat="1" applyFont="1" applyFill="1" applyBorder="1" applyAlignment="1">
      <alignment horizontal="center" vertical="center"/>
    </xf>
    <xf numFmtId="49" fontId="33" fillId="0" borderId="0" xfId="0" applyNumberFormat="1" applyFont="1" applyAlignment="1">
      <alignment horizontal="left"/>
    </xf>
    <xf numFmtId="49" fontId="11" fillId="0" borderId="18" xfId="0" applyNumberFormat="1" applyFont="1" applyFill="1" applyBorder="1" applyAlignment="1">
      <alignment horizontal="center" vertical="center" wrapText="1"/>
    </xf>
    <xf numFmtId="4" fontId="11" fillId="0" borderId="18" xfId="0" applyNumberFormat="1" applyFont="1" applyFill="1" applyBorder="1" applyAlignment="1">
      <alignment horizontal="center" vertical="center"/>
    </xf>
    <xf numFmtId="49" fontId="5" fillId="2" borderId="29" xfId="0" applyNumberFormat="1" applyFont="1" applyFill="1" applyBorder="1" applyAlignment="1">
      <alignment horizontal="center" vertical="center"/>
    </xf>
    <xf numFmtId="0" fontId="0" fillId="0" borderId="18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49" fontId="5" fillId="2" borderId="27" xfId="0" applyNumberFormat="1" applyFont="1" applyFill="1" applyBorder="1" applyAlignment="1">
      <alignment horizontal="center" vertical="center"/>
    </xf>
    <xf numFmtId="49" fontId="5" fillId="2" borderId="28" xfId="0" applyNumberFormat="1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4" fontId="0" fillId="0" borderId="26" xfId="0" applyNumberFormat="1" applyFont="1" applyFill="1" applyBorder="1" applyAlignment="1">
      <alignment horizontal="right" vertical="center"/>
    </xf>
    <xf numFmtId="49" fontId="5" fillId="2" borderId="30" xfId="0" applyNumberFormat="1" applyFont="1" applyFill="1" applyBorder="1" applyAlignment="1">
      <alignment horizontal="center" vertical="center"/>
    </xf>
    <xf numFmtId="4" fontId="0" fillId="0" borderId="26" xfId="0" applyNumberFormat="1" applyFont="1" applyBorder="1" applyAlignment="1">
      <alignment horizontal="right" vertical="center"/>
    </xf>
    <xf numFmtId="4" fontId="0" fillId="0" borderId="24" xfId="0" applyNumberFormat="1" applyFont="1" applyBorder="1" applyAlignment="1">
      <alignment horizontal="right" vertical="center"/>
    </xf>
    <xf numFmtId="4" fontId="0" fillId="0" borderId="24" xfId="0" applyNumberFormat="1" applyFont="1" applyFill="1" applyBorder="1" applyAlignment="1">
      <alignment horizontal="right" vertical="center"/>
    </xf>
    <xf numFmtId="0" fontId="5" fillId="0" borderId="18" xfId="0" applyFont="1" applyBorder="1" applyAlignment="1">
      <alignment horizontal="left" vertical="center" wrapText="1"/>
    </xf>
    <xf numFmtId="0" fontId="0" fillId="2" borderId="24" xfId="0" applyFont="1" applyFill="1" applyBorder="1" applyAlignment="1">
      <alignment horizontal="left" vertical="center" wrapText="1"/>
    </xf>
    <xf numFmtId="0" fontId="0" fillId="2" borderId="18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/>
    </xf>
    <xf numFmtId="4" fontId="1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26" xfId="0" applyFont="1" applyFill="1" applyBorder="1" applyAlignment="1">
      <alignment horizontal="center" vertical="center"/>
    </xf>
    <xf numFmtId="2" fontId="5" fillId="0" borderId="18" xfId="0" applyNumberFormat="1" applyFont="1" applyFill="1" applyBorder="1" applyAlignment="1">
      <alignment horizontal="right" vertical="center"/>
    </xf>
    <xf numFmtId="4" fontId="0" fillId="0" borderId="18" xfId="0" applyNumberFormat="1" applyFont="1" applyFill="1" applyBorder="1" applyAlignment="1">
      <alignment horizontal="center" vertical="center"/>
    </xf>
    <xf numFmtId="4" fontId="0" fillId="0" borderId="24" xfId="0" applyNumberFormat="1" applyFont="1" applyFill="1" applyBorder="1" applyAlignment="1">
      <alignment horizontal="center" vertical="center"/>
    </xf>
    <xf numFmtId="4" fontId="0" fillId="0" borderId="26" xfId="0" applyNumberFormat="1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0" borderId="26" xfId="0" applyFont="1" applyBorder="1" applyAlignment="1">
      <alignment horizontal="left" vertical="center" wrapText="1"/>
    </xf>
    <xf numFmtId="4" fontId="5" fillId="0" borderId="26" xfId="0" applyNumberFormat="1" applyFont="1" applyFill="1" applyBorder="1" applyAlignment="1">
      <alignment horizontal="right" vertical="center"/>
    </xf>
    <xf numFmtId="0" fontId="24" fillId="0" borderId="24" xfId="19" applyFont="1" applyBorder="1" applyAlignment="1">
      <alignment horizontal="center" vertical="center"/>
      <protection/>
    </xf>
    <xf numFmtId="0" fontId="24" fillId="0" borderId="26" xfId="19" applyFont="1" applyBorder="1" applyAlignment="1">
      <alignment horizontal="center" vertical="center"/>
      <protection/>
    </xf>
    <xf numFmtId="0" fontId="24" fillId="0" borderId="24" xfId="19" applyFont="1" applyBorder="1" applyAlignment="1">
      <alignment horizontal="center" vertical="center" wrapText="1"/>
      <protection/>
    </xf>
    <xf numFmtId="0" fontId="24" fillId="0" borderId="26" xfId="19" applyFont="1" applyBorder="1" applyAlignment="1">
      <alignment horizontal="center" vertical="center" wrapText="1"/>
      <protection/>
    </xf>
    <xf numFmtId="3" fontId="24" fillId="0" borderId="18" xfId="19" applyNumberFormat="1" applyFont="1" applyBorder="1">
      <alignment/>
      <protection/>
    </xf>
    <xf numFmtId="3" fontId="24" fillId="0" borderId="24" xfId="19" applyNumberFormat="1" applyFont="1" applyBorder="1" applyAlignment="1">
      <alignment horizontal="center"/>
      <protection/>
    </xf>
    <xf numFmtId="3" fontId="24" fillId="0" borderId="26" xfId="19" applyNumberFormat="1" applyFont="1" applyBorder="1" applyAlignment="1">
      <alignment horizontal="center"/>
      <protection/>
    </xf>
    <xf numFmtId="4" fontId="0" fillId="0" borderId="24" xfId="0" applyNumberFormat="1" applyFont="1" applyFill="1" applyBorder="1" applyAlignment="1">
      <alignment horizontal="right" vertical="center" wrapText="1"/>
    </xf>
    <xf numFmtId="4" fontId="0" fillId="0" borderId="26" xfId="0" applyNumberFormat="1" applyFont="1" applyFill="1" applyBorder="1" applyAlignment="1">
      <alignment horizontal="right" vertical="center" wrapText="1"/>
    </xf>
    <xf numFmtId="0" fontId="0" fillId="0" borderId="24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4" fontId="5" fillId="0" borderId="24" xfId="0" applyNumberFormat="1" applyFont="1" applyBorder="1" applyAlignment="1">
      <alignment horizontal="center" vertical="center" wrapText="1"/>
    </xf>
    <xf numFmtId="4" fontId="5" fillId="0" borderId="26" xfId="0" applyNumberFormat="1" applyFont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left" vertical="center"/>
    </xf>
    <xf numFmtId="49" fontId="0" fillId="0" borderId="18" xfId="0" applyNumberFormat="1" applyFont="1" applyFill="1" applyBorder="1" applyAlignment="1">
      <alignment horizontal="left" vertical="center"/>
    </xf>
    <xf numFmtId="49" fontId="5" fillId="0" borderId="0" xfId="0" applyNumberFormat="1" applyFont="1" applyAlignment="1">
      <alignment horizontal="center"/>
    </xf>
    <xf numFmtId="49" fontId="5" fillId="2" borderId="43" xfId="0" applyNumberFormat="1" applyFont="1" applyFill="1" applyBorder="1" applyAlignment="1">
      <alignment horizontal="center" vertical="center"/>
    </xf>
    <xf numFmtId="49" fontId="5" fillId="2" borderId="31" xfId="0" applyNumberFormat="1" applyFont="1" applyFill="1" applyBorder="1" applyAlignment="1">
      <alignment horizontal="center" vertical="center"/>
    </xf>
    <xf numFmtId="49" fontId="5" fillId="0" borderId="26" xfId="0" applyNumberFormat="1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center" vertical="center" wrapText="1"/>
    </xf>
    <xf numFmtId="0" fontId="24" fillId="0" borderId="27" xfId="19" applyFont="1" applyBorder="1" applyAlignment="1">
      <alignment horizontal="left" vertical="center"/>
      <protection/>
    </xf>
    <xf numFmtId="0" fontId="0" fillId="0" borderId="44" xfId="0" applyFont="1" applyBorder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0" fontId="24" fillId="0" borderId="24" xfId="19" applyFont="1" applyFill="1" applyBorder="1" applyAlignment="1">
      <alignment horizontal="center" vertical="center"/>
      <protection/>
    </xf>
    <xf numFmtId="0" fontId="24" fillId="0" borderId="25" xfId="19" applyFont="1" applyFill="1" applyBorder="1" applyAlignment="1">
      <alignment horizontal="center" vertical="center"/>
      <protection/>
    </xf>
    <xf numFmtId="0" fontId="24" fillId="0" borderId="26" xfId="19" applyFont="1" applyFill="1" applyBorder="1" applyAlignment="1">
      <alignment horizontal="center" vertical="center"/>
      <protection/>
    </xf>
    <xf numFmtId="0" fontId="24" fillId="0" borderId="18" xfId="19" applyFont="1" applyBorder="1" applyAlignment="1">
      <alignment horizontal="left" vertical="center"/>
      <protection/>
    </xf>
    <xf numFmtId="0" fontId="0" fillId="0" borderId="18" xfId="0" applyFont="1" applyBorder="1" applyAlignment="1">
      <alignment horizontal="left" vertical="center"/>
    </xf>
    <xf numFmtId="3" fontId="24" fillId="0" borderId="24" xfId="19" applyNumberFormat="1" applyFont="1" applyBorder="1" applyAlignment="1">
      <alignment horizontal="center"/>
      <protection/>
    </xf>
    <xf numFmtId="3" fontId="24" fillId="0" borderId="25" xfId="19" applyNumberFormat="1" applyFont="1" applyBorder="1" applyAlignment="1">
      <alignment horizontal="center"/>
      <protection/>
    </xf>
    <xf numFmtId="3" fontId="24" fillId="0" borderId="26" xfId="19" applyNumberFormat="1" applyFont="1" applyBorder="1" applyAlignment="1">
      <alignment horizontal="center"/>
      <protection/>
    </xf>
    <xf numFmtId="0" fontId="24" fillId="0" borderId="24" xfId="19" applyFont="1" applyBorder="1" applyAlignment="1">
      <alignment horizontal="center" vertical="center"/>
      <protection/>
    </xf>
    <xf numFmtId="0" fontId="24" fillId="0" borderId="25" xfId="19" applyFont="1" applyBorder="1" applyAlignment="1">
      <alignment horizontal="center" vertical="center"/>
      <protection/>
    </xf>
    <xf numFmtId="0" fontId="24" fillId="0" borderId="26" xfId="19" applyFont="1" applyBorder="1" applyAlignment="1">
      <alignment horizontal="center" vertical="center"/>
      <protection/>
    </xf>
    <xf numFmtId="0" fontId="24" fillId="0" borderId="24" xfId="19" applyFont="1" applyBorder="1" applyAlignment="1">
      <alignment horizontal="center" vertical="center" wrapText="1"/>
      <protection/>
    </xf>
    <xf numFmtId="0" fontId="24" fillId="0" borderId="25" xfId="19" applyFont="1" applyBorder="1" applyAlignment="1">
      <alignment horizontal="center" vertical="center" wrapText="1"/>
      <protection/>
    </xf>
    <xf numFmtId="0" fontId="24" fillId="0" borderId="26" xfId="19" applyFont="1" applyBorder="1" applyAlignment="1">
      <alignment horizontal="center" vertical="center" wrapText="1"/>
      <protection/>
    </xf>
    <xf numFmtId="3" fontId="24" fillId="0" borderId="24" xfId="19" applyNumberFormat="1" applyFont="1" applyFill="1" applyBorder="1" applyAlignment="1">
      <alignment horizontal="center"/>
      <protection/>
    </xf>
    <xf numFmtId="3" fontId="24" fillId="0" borderId="25" xfId="19" applyNumberFormat="1" applyFont="1" applyFill="1" applyBorder="1" applyAlignment="1">
      <alignment horizontal="center"/>
      <protection/>
    </xf>
    <xf numFmtId="3" fontId="24" fillId="0" borderId="26" xfId="19" applyNumberFormat="1" applyFont="1" applyFill="1" applyBorder="1" applyAlignment="1">
      <alignment horizontal="center"/>
      <protection/>
    </xf>
    <xf numFmtId="0" fontId="24" fillId="0" borderId="24" xfId="19" applyFont="1" applyFill="1" applyBorder="1" applyAlignment="1">
      <alignment horizontal="center" vertical="center" wrapText="1"/>
      <protection/>
    </xf>
    <xf numFmtId="0" fontId="24" fillId="0" borderId="25" xfId="19" applyFont="1" applyFill="1" applyBorder="1" applyAlignment="1">
      <alignment horizontal="center" vertical="center" wrapText="1"/>
      <protection/>
    </xf>
    <xf numFmtId="0" fontId="24" fillId="0" borderId="26" xfId="19" applyFont="1" applyFill="1" applyBorder="1" applyAlignment="1">
      <alignment horizontal="center" vertical="center" wrapText="1"/>
      <protection/>
    </xf>
    <xf numFmtId="3" fontId="28" fillId="0" borderId="24" xfId="19" applyNumberFormat="1" applyFont="1" applyBorder="1" applyAlignment="1">
      <alignment horizontal="center"/>
      <protection/>
    </xf>
    <xf numFmtId="3" fontId="28" fillId="0" borderId="25" xfId="19" applyNumberFormat="1" applyFont="1" applyBorder="1" applyAlignment="1">
      <alignment horizontal="center"/>
      <protection/>
    </xf>
    <xf numFmtId="3" fontId="28" fillId="0" borderId="26" xfId="19" applyNumberFormat="1" applyFont="1" applyBorder="1" applyAlignment="1">
      <alignment horizontal="center"/>
      <protection/>
    </xf>
    <xf numFmtId="0" fontId="24" fillId="0" borderId="18" xfId="19" applyFont="1" applyFill="1" applyBorder="1" applyAlignment="1">
      <alignment horizontal="center" vertical="center"/>
      <protection/>
    </xf>
    <xf numFmtId="0" fontId="24" fillId="0" borderId="16" xfId="19" applyFont="1" applyBorder="1" applyAlignment="1">
      <alignment horizontal="left" vertical="center" wrapText="1"/>
      <protection/>
    </xf>
    <xf numFmtId="0" fontId="0" fillId="0" borderId="42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24" fillId="0" borderId="27" xfId="19" applyFont="1" applyFill="1" applyBorder="1" applyAlignment="1">
      <alignment horizontal="left" vertical="center"/>
      <protection/>
    </xf>
    <xf numFmtId="0" fontId="0" fillId="0" borderId="44" xfId="0" applyFont="1" applyFill="1" applyBorder="1" applyAlignment="1">
      <alignment horizontal="left" vertical="center"/>
    </xf>
    <xf numFmtId="0" fontId="0" fillId="0" borderId="29" xfId="0" applyFont="1" applyFill="1" applyBorder="1" applyAlignment="1">
      <alignment horizontal="left" vertical="center"/>
    </xf>
    <xf numFmtId="3" fontId="24" fillId="0" borderId="18" xfId="19" applyNumberFormat="1" applyFont="1" applyBorder="1" applyAlignment="1">
      <alignment horizontal="center"/>
      <protection/>
    </xf>
    <xf numFmtId="0" fontId="24" fillId="0" borderId="18" xfId="19" applyFont="1" applyFill="1" applyBorder="1" applyAlignment="1">
      <alignment horizontal="left" vertical="center"/>
      <protection/>
    </xf>
    <xf numFmtId="0" fontId="0" fillId="0" borderId="18" xfId="0" applyFont="1" applyFill="1" applyBorder="1" applyAlignment="1">
      <alignment horizontal="left" vertical="center"/>
    </xf>
    <xf numFmtId="0" fontId="24" fillId="0" borderId="16" xfId="19" applyFont="1" applyBorder="1" applyAlignment="1">
      <alignment horizontal="center"/>
      <protection/>
    </xf>
    <xf numFmtId="0" fontId="24" fillId="0" borderId="11" xfId="19" applyFont="1" applyBorder="1" applyAlignment="1">
      <alignment horizontal="center"/>
      <protection/>
    </xf>
    <xf numFmtId="0" fontId="24" fillId="0" borderId="18" xfId="19" applyFont="1" applyBorder="1" applyAlignment="1">
      <alignment horizontal="center" vertical="center"/>
      <protection/>
    </xf>
    <xf numFmtId="0" fontId="24" fillId="0" borderId="18" xfId="19" applyFont="1" applyBorder="1" applyAlignment="1">
      <alignment horizontal="center" vertical="center" wrapText="1"/>
      <protection/>
    </xf>
    <xf numFmtId="0" fontId="24" fillId="0" borderId="18" xfId="19" applyFont="1" applyBorder="1" applyAlignment="1">
      <alignment horizontal="center" vertical="center"/>
      <protection/>
    </xf>
    <xf numFmtId="0" fontId="24" fillId="0" borderId="18" xfId="19" applyFont="1" applyBorder="1" applyAlignment="1">
      <alignment horizontal="center" vertical="center" wrapText="1"/>
      <protection/>
    </xf>
    <xf numFmtId="0" fontId="22" fillId="0" borderId="0" xfId="19" applyFont="1" applyAlignment="1">
      <alignment horizontal="center"/>
      <protection/>
    </xf>
    <xf numFmtId="0" fontId="24" fillId="0" borderId="24" xfId="19" applyFont="1" applyBorder="1" applyAlignment="1">
      <alignment horizontal="center" vertical="center" wrapText="1"/>
      <protection/>
    </xf>
    <xf numFmtId="0" fontId="24" fillId="0" borderId="25" xfId="19" applyFont="1" applyBorder="1" applyAlignment="1">
      <alignment horizontal="center" vertical="center" wrapText="1"/>
      <protection/>
    </xf>
    <xf numFmtId="0" fontId="24" fillId="0" borderId="26" xfId="19" applyFont="1" applyBorder="1" applyAlignment="1">
      <alignment horizontal="center" vertical="center" wrapText="1"/>
      <protection/>
    </xf>
    <xf numFmtId="0" fontId="24" fillId="0" borderId="0" xfId="19" applyFont="1" applyAlignment="1">
      <alignment horizontal="left"/>
      <protection/>
    </xf>
    <xf numFmtId="0" fontId="24" fillId="0" borderId="18" xfId="19" applyFont="1" applyBorder="1" applyAlignment="1">
      <alignment horizontal="center"/>
      <protection/>
    </xf>
    <xf numFmtId="0" fontId="24" fillId="0" borderId="24" xfId="19" applyFont="1" applyBorder="1" applyAlignment="1">
      <alignment horizontal="center" vertical="center"/>
      <protection/>
    </xf>
    <xf numFmtId="0" fontId="24" fillId="0" borderId="25" xfId="19" applyFont="1" applyBorder="1" applyAlignment="1">
      <alignment horizontal="center" vertical="center"/>
      <protection/>
    </xf>
    <xf numFmtId="0" fontId="24" fillId="0" borderId="26" xfId="19" applyFont="1" applyBorder="1" applyAlignment="1">
      <alignment horizontal="center" vertical="center"/>
      <protection/>
    </xf>
    <xf numFmtId="0" fontId="0" fillId="0" borderId="18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22" fillId="0" borderId="18" xfId="19" applyFont="1" applyBorder="1" applyAlignment="1">
      <alignment horizontal="center"/>
      <protection/>
    </xf>
    <xf numFmtId="0" fontId="24" fillId="0" borderId="16" xfId="19" applyFont="1" applyBorder="1" applyAlignment="1">
      <alignment horizontal="left" vertical="center"/>
      <protection/>
    </xf>
    <xf numFmtId="0" fontId="0" fillId="0" borderId="42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15" fillId="0" borderId="24" xfId="0" applyFont="1" applyFill="1" applyBorder="1" applyAlignment="1">
      <alignment horizontal="center"/>
    </xf>
    <xf numFmtId="0" fontId="15" fillId="0" borderId="26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 wrapText="1"/>
    </xf>
    <xf numFmtId="0" fontId="5" fillId="2" borderId="25" xfId="0" applyFont="1" applyFill="1" applyBorder="1" applyAlignment="1">
      <alignment horizontal="center" wrapText="1"/>
    </xf>
  </cellXfs>
  <cellStyles count="10">
    <cellStyle name="Normal" xfId="0"/>
    <cellStyle name="Comma" xfId="15"/>
    <cellStyle name="Comma [0]" xfId="16"/>
    <cellStyle name="Hyperlink" xfId="17"/>
    <cellStyle name="Normalny_Arkusz2" xfId="18"/>
    <cellStyle name="Normalny_zal_Szczecin" xfId="19"/>
    <cellStyle name="Followed Hyperlink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10</xdr:row>
      <xdr:rowOff>123825</xdr:rowOff>
    </xdr:from>
    <xdr:to>
      <xdr:col>4</xdr:col>
      <xdr:colOff>0</xdr:colOff>
      <xdr:row>10</xdr:row>
      <xdr:rowOff>123825</xdr:rowOff>
    </xdr:to>
    <xdr:sp>
      <xdr:nvSpPr>
        <xdr:cNvPr id="1" name="Line 1"/>
        <xdr:cNvSpPr>
          <a:spLocks/>
        </xdr:cNvSpPr>
      </xdr:nvSpPr>
      <xdr:spPr>
        <a:xfrm>
          <a:off x="4029075" y="224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2" name="Line 2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3" name="Line 3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4" name="Line 4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5" name="Line 5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6" name="Line 6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7" name="Line 7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8" name="Line 8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9" name="Line 9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0" name="Line 10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1" name="Line 11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12" name="Line 12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13" name="Line 13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14" name="Line 14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15" name="Line 15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16" name="Line 16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17" name="Line 17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8" name="Line 18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19" name="Line 19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20" name="Line 20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21" name="Line 21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22" name="Line 22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23" name="Line 23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24" name="Line 24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0</xdr:rowOff>
    </xdr:from>
    <xdr:to>
      <xdr:col>4</xdr:col>
      <xdr:colOff>0</xdr:colOff>
      <xdr:row>99</xdr:row>
      <xdr:rowOff>0</xdr:rowOff>
    </xdr:to>
    <xdr:sp>
      <xdr:nvSpPr>
        <xdr:cNvPr id="25" name="Line 25"/>
        <xdr:cNvSpPr>
          <a:spLocks/>
        </xdr:cNvSpPr>
      </xdr:nvSpPr>
      <xdr:spPr>
        <a:xfrm>
          <a:off x="4029075" y="2907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0</xdr:rowOff>
    </xdr:from>
    <xdr:to>
      <xdr:col>4</xdr:col>
      <xdr:colOff>0</xdr:colOff>
      <xdr:row>99</xdr:row>
      <xdr:rowOff>0</xdr:rowOff>
    </xdr:to>
    <xdr:sp>
      <xdr:nvSpPr>
        <xdr:cNvPr id="26" name="Line 26"/>
        <xdr:cNvSpPr>
          <a:spLocks/>
        </xdr:cNvSpPr>
      </xdr:nvSpPr>
      <xdr:spPr>
        <a:xfrm>
          <a:off x="4029075" y="2907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0</xdr:rowOff>
    </xdr:from>
    <xdr:to>
      <xdr:col>4</xdr:col>
      <xdr:colOff>0</xdr:colOff>
      <xdr:row>99</xdr:row>
      <xdr:rowOff>0</xdr:rowOff>
    </xdr:to>
    <xdr:sp>
      <xdr:nvSpPr>
        <xdr:cNvPr id="27" name="Line 27"/>
        <xdr:cNvSpPr>
          <a:spLocks/>
        </xdr:cNvSpPr>
      </xdr:nvSpPr>
      <xdr:spPr>
        <a:xfrm>
          <a:off x="4029075" y="2907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0</xdr:rowOff>
    </xdr:from>
    <xdr:to>
      <xdr:col>4</xdr:col>
      <xdr:colOff>0</xdr:colOff>
      <xdr:row>99</xdr:row>
      <xdr:rowOff>0</xdr:rowOff>
    </xdr:to>
    <xdr:sp>
      <xdr:nvSpPr>
        <xdr:cNvPr id="28" name="Line 28"/>
        <xdr:cNvSpPr>
          <a:spLocks/>
        </xdr:cNvSpPr>
      </xdr:nvSpPr>
      <xdr:spPr>
        <a:xfrm>
          <a:off x="4029075" y="2907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0</xdr:rowOff>
    </xdr:from>
    <xdr:to>
      <xdr:col>4</xdr:col>
      <xdr:colOff>0</xdr:colOff>
      <xdr:row>99</xdr:row>
      <xdr:rowOff>0</xdr:rowOff>
    </xdr:to>
    <xdr:sp>
      <xdr:nvSpPr>
        <xdr:cNvPr id="29" name="Line 29"/>
        <xdr:cNvSpPr>
          <a:spLocks/>
        </xdr:cNvSpPr>
      </xdr:nvSpPr>
      <xdr:spPr>
        <a:xfrm>
          <a:off x="4029075" y="2907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0</xdr:rowOff>
    </xdr:from>
    <xdr:to>
      <xdr:col>4</xdr:col>
      <xdr:colOff>0</xdr:colOff>
      <xdr:row>99</xdr:row>
      <xdr:rowOff>0</xdr:rowOff>
    </xdr:to>
    <xdr:sp>
      <xdr:nvSpPr>
        <xdr:cNvPr id="30" name="Line 30"/>
        <xdr:cNvSpPr>
          <a:spLocks/>
        </xdr:cNvSpPr>
      </xdr:nvSpPr>
      <xdr:spPr>
        <a:xfrm>
          <a:off x="4029075" y="2907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103</xdr:row>
      <xdr:rowOff>0</xdr:rowOff>
    </xdr:from>
    <xdr:to>
      <xdr:col>4</xdr:col>
      <xdr:colOff>0</xdr:colOff>
      <xdr:row>103</xdr:row>
      <xdr:rowOff>0</xdr:rowOff>
    </xdr:to>
    <xdr:sp>
      <xdr:nvSpPr>
        <xdr:cNvPr id="31" name="Line 31"/>
        <xdr:cNvSpPr>
          <a:spLocks/>
        </xdr:cNvSpPr>
      </xdr:nvSpPr>
      <xdr:spPr>
        <a:xfrm>
          <a:off x="4029075" y="3092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103</xdr:row>
      <xdr:rowOff>0</xdr:rowOff>
    </xdr:from>
    <xdr:to>
      <xdr:col>4</xdr:col>
      <xdr:colOff>0</xdr:colOff>
      <xdr:row>103</xdr:row>
      <xdr:rowOff>0</xdr:rowOff>
    </xdr:to>
    <xdr:sp>
      <xdr:nvSpPr>
        <xdr:cNvPr id="32" name="Line 32"/>
        <xdr:cNvSpPr>
          <a:spLocks/>
        </xdr:cNvSpPr>
      </xdr:nvSpPr>
      <xdr:spPr>
        <a:xfrm>
          <a:off x="4029075" y="3092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103</xdr:row>
      <xdr:rowOff>0</xdr:rowOff>
    </xdr:from>
    <xdr:to>
      <xdr:col>4</xdr:col>
      <xdr:colOff>0</xdr:colOff>
      <xdr:row>103</xdr:row>
      <xdr:rowOff>0</xdr:rowOff>
    </xdr:to>
    <xdr:sp>
      <xdr:nvSpPr>
        <xdr:cNvPr id="33" name="Line 33"/>
        <xdr:cNvSpPr>
          <a:spLocks/>
        </xdr:cNvSpPr>
      </xdr:nvSpPr>
      <xdr:spPr>
        <a:xfrm>
          <a:off x="4029075" y="3092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34" name="Line 34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35" name="Line 35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36" name="Line 36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37" name="Line 37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38" name="Line 38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39" name="Line 39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40" name="Line 40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41" name="Line 41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42" name="Line 42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43" name="Line 43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44" name="Line 44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45" name="Line 45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46" name="Line 46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47" name="Line 47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48" name="Line 48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49" name="Line 49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50" name="Line 50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51" name="Line 51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52" name="Line 52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53" name="Line 53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54" name="Line 54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55" name="Line 55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56" name="Line 56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57" name="Line 57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58" name="Line 58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59" name="Line 59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60" name="Line 60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61" name="Line 61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62" name="Line 62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63" name="Line 63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64" name="Line 64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65" name="Line 65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66" name="Line 66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67" name="Line 67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68" name="Line 68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69" name="Line 69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70" name="Line 70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71" name="Line 71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72" name="Line 72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73" name="Line 73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74" name="Line 74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75" name="Line 75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76" name="Line 76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77" name="Line 77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0</xdr:rowOff>
    </xdr:from>
    <xdr:to>
      <xdr:col>4</xdr:col>
      <xdr:colOff>0</xdr:colOff>
      <xdr:row>99</xdr:row>
      <xdr:rowOff>0</xdr:rowOff>
    </xdr:to>
    <xdr:sp>
      <xdr:nvSpPr>
        <xdr:cNvPr id="78" name="Line 78"/>
        <xdr:cNvSpPr>
          <a:spLocks/>
        </xdr:cNvSpPr>
      </xdr:nvSpPr>
      <xdr:spPr>
        <a:xfrm>
          <a:off x="4029075" y="2907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0</xdr:rowOff>
    </xdr:from>
    <xdr:to>
      <xdr:col>4</xdr:col>
      <xdr:colOff>0</xdr:colOff>
      <xdr:row>99</xdr:row>
      <xdr:rowOff>0</xdr:rowOff>
    </xdr:to>
    <xdr:sp>
      <xdr:nvSpPr>
        <xdr:cNvPr id="79" name="Line 79"/>
        <xdr:cNvSpPr>
          <a:spLocks/>
        </xdr:cNvSpPr>
      </xdr:nvSpPr>
      <xdr:spPr>
        <a:xfrm>
          <a:off x="4029075" y="2907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0</xdr:rowOff>
    </xdr:from>
    <xdr:to>
      <xdr:col>4</xdr:col>
      <xdr:colOff>0</xdr:colOff>
      <xdr:row>99</xdr:row>
      <xdr:rowOff>0</xdr:rowOff>
    </xdr:to>
    <xdr:sp>
      <xdr:nvSpPr>
        <xdr:cNvPr id="80" name="Line 80"/>
        <xdr:cNvSpPr>
          <a:spLocks/>
        </xdr:cNvSpPr>
      </xdr:nvSpPr>
      <xdr:spPr>
        <a:xfrm>
          <a:off x="4029075" y="2907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0</xdr:rowOff>
    </xdr:from>
    <xdr:to>
      <xdr:col>4</xdr:col>
      <xdr:colOff>0</xdr:colOff>
      <xdr:row>99</xdr:row>
      <xdr:rowOff>0</xdr:rowOff>
    </xdr:to>
    <xdr:sp>
      <xdr:nvSpPr>
        <xdr:cNvPr id="81" name="Line 81"/>
        <xdr:cNvSpPr>
          <a:spLocks/>
        </xdr:cNvSpPr>
      </xdr:nvSpPr>
      <xdr:spPr>
        <a:xfrm>
          <a:off x="4029075" y="2907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0</xdr:rowOff>
    </xdr:from>
    <xdr:to>
      <xdr:col>4</xdr:col>
      <xdr:colOff>0</xdr:colOff>
      <xdr:row>99</xdr:row>
      <xdr:rowOff>0</xdr:rowOff>
    </xdr:to>
    <xdr:sp>
      <xdr:nvSpPr>
        <xdr:cNvPr id="82" name="Line 82"/>
        <xdr:cNvSpPr>
          <a:spLocks/>
        </xdr:cNvSpPr>
      </xdr:nvSpPr>
      <xdr:spPr>
        <a:xfrm>
          <a:off x="4029075" y="2907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103</xdr:row>
      <xdr:rowOff>0</xdr:rowOff>
    </xdr:from>
    <xdr:to>
      <xdr:col>4</xdr:col>
      <xdr:colOff>0</xdr:colOff>
      <xdr:row>103</xdr:row>
      <xdr:rowOff>0</xdr:rowOff>
    </xdr:to>
    <xdr:sp>
      <xdr:nvSpPr>
        <xdr:cNvPr id="83" name="Line 83"/>
        <xdr:cNvSpPr>
          <a:spLocks/>
        </xdr:cNvSpPr>
      </xdr:nvSpPr>
      <xdr:spPr>
        <a:xfrm>
          <a:off x="4029075" y="3092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103</xdr:row>
      <xdr:rowOff>0</xdr:rowOff>
    </xdr:from>
    <xdr:to>
      <xdr:col>4</xdr:col>
      <xdr:colOff>0</xdr:colOff>
      <xdr:row>103</xdr:row>
      <xdr:rowOff>0</xdr:rowOff>
    </xdr:to>
    <xdr:sp>
      <xdr:nvSpPr>
        <xdr:cNvPr id="84" name="Line 84"/>
        <xdr:cNvSpPr>
          <a:spLocks/>
        </xdr:cNvSpPr>
      </xdr:nvSpPr>
      <xdr:spPr>
        <a:xfrm>
          <a:off x="4029075" y="3092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103</xdr:row>
      <xdr:rowOff>0</xdr:rowOff>
    </xdr:from>
    <xdr:to>
      <xdr:col>4</xdr:col>
      <xdr:colOff>0</xdr:colOff>
      <xdr:row>103</xdr:row>
      <xdr:rowOff>0</xdr:rowOff>
    </xdr:to>
    <xdr:sp>
      <xdr:nvSpPr>
        <xdr:cNvPr id="85" name="Line 85"/>
        <xdr:cNvSpPr>
          <a:spLocks/>
        </xdr:cNvSpPr>
      </xdr:nvSpPr>
      <xdr:spPr>
        <a:xfrm>
          <a:off x="4029075" y="3092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86" name="Line 86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87" name="Line 87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88" name="Line 88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89" name="Line 89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90" name="Line 90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91" name="Line 91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92" name="Line 92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93" name="Line 93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94" name="Line 94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95" name="Line 95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96" name="Line 96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97" name="Line 97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98" name="Line 98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99" name="Line 99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00" name="Line 100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01" name="Line 101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02" name="Line 102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03" name="Line 103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04" name="Line 104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05" name="Line 105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06" name="Line 106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07" name="Line 107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08" name="Line 108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09" name="Line 109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161925</xdr:rowOff>
    </xdr:from>
    <xdr:to>
      <xdr:col>4</xdr:col>
      <xdr:colOff>0</xdr:colOff>
      <xdr:row>19</xdr:row>
      <xdr:rowOff>161925</xdr:rowOff>
    </xdr:to>
    <xdr:sp>
      <xdr:nvSpPr>
        <xdr:cNvPr id="110" name="Line 110"/>
        <xdr:cNvSpPr>
          <a:spLocks/>
        </xdr:cNvSpPr>
      </xdr:nvSpPr>
      <xdr:spPr>
        <a:xfrm>
          <a:off x="4029075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266700</xdr:rowOff>
    </xdr:from>
    <xdr:to>
      <xdr:col>4</xdr:col>
      <xdr:colOff>0</xdr:colOff>
      <xdr:row>20</xdr:row>
      <xdr:rowOff>266700</xdr:rowOff>
    </xdr:to>
    <xdr:sp>
      <xdr:nvSpPr>
        <xdr:cNvPr id="111" name="Line 111"/>
        <xdr:cNvSpPr>
          <a:spLocks/>
        </xdr:cNvSpPr>
      </xdr:nvSpPr>
      <xdr:spPr>
        <a:xfrm>
          <a:off x="4029075" y="530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266700</xdr:rowOff>
    </xdr:from>
    <xdr:to>
      <xdr:col>4</xdr:col>
      <xdr:colOff>0</xdr:colOff>
      <xdr:row>20</xdr:row>
      <xdr:rowOff>266700</xdr:rowOff>
    </xdr:to>
    <xdr:sp>
      <xdr:nvSpPr>
        <xdr:cNvPr id="112" name="Line 112"/>
        <xdr:cNvSpPr>
          <a:spLocks/>
        </xdr:cNvSpPr>
      </xdr:nvSpPr>
      <xdr:spPr>
        <a:xfrm>
          <a:off x="4029075" y="530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333375</xdr:rowOff>
    </xdr:from>
    <xdr:to>
      <xdr:col>4</xdr:col>
      <xdr:colOff>0</xdr:colOff>
      <xdr:row>21</xdr:row>
      <xdr:rowOff>333375</xdr:rowOff>
    </xdr:to>
    <xdr:sp>
      <xdr:nvSpPr>
        <xdr:cNvPr id="113" name="Line 113"/>
        <xdr:cNvSpPr>
          <a:spLocks/>
        </xdr:cNvSpPr>
      </xdr:nvSpPr>
      <xdr:spPr>
        <a:xfrm>
          <a:off x="4029075" y="569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333375</xdr:rowOff>
    </xdr:from>
    <xdr:to>
      <xdr:col>4</xdr:col>
      <xdr:colOff>0</xdr:colOff>
      <xdr:row>21</xdr:row>
      <xdr:rowOff>333375</xdr:rowOff>
    </xdr:to>
    <xdr:sp>
      <xdr:nvSpPr>
        <xdr:cNvPr id="114" name="Line 114"/>
        <xdr:cNvSpPr>
          <a:spLocks/>
        </xdr:cNvSpPr>
      </xdr:nvSpPr>
      <xdr:spPr>
        <a:xfrm>
          <a:off x="4029075" y="569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28</xdr:row>
      <xdr:rowOff>161925</xdr:rowOff>
    </xdr:from>
    <xdr:to>
      <xdr:col>4</xdr:col>
      <xdr:colOff>0</xdr:colOff>
      <xdr:row>28</xdr:row>
      <xdr:rowOff>161925</xdr:rowOff>
    </xdr:to>
    <xdr:sp>
      <xdr:nvSpPr>
        <xdr:cNvPr id="115" name="Line 115"/>
        <xdr:cNvSpPr>
          <a:spLocks/>
        </xdr:cNvSpPr>
      </xdr:nvSpPr>
      <xdr:spPr>
        <a:xfrm>
          <a:off x="4029075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29</xdr:row>
      <xdr:rowOff>228600</xdr:rowOff>
    </xdr:from>
    <xdr:to>
      <xdr:col>4</xdr:col>
      <xdr:colOff>0</xdr:colOff>
      <xdr:row>29</xdr:row>
      <xdr:rowOff>228600</xdr:rowOff>
    </xdr:to>
    <xdr:sp>
      <xdr:nvSpPr>
        <xdr:cNvPr id="116" name="Line 116"/>
        <xdr:cNvSpPr>
          <a:spLocks/>
        </xdr:cNvSpPr>
      </xdr:nvSpPr>
      <xdr:spPr>
        <a:xfrm>
          <a:off x="4029075" y="790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29</xdr:row>
      <xdr:rowOff>228600</xdr:rowOff>
    </xdr:from>
    <xdr:to>
      <xdr:col>4</xdr:col>
      <xdr:colOff>0</xdr:colOff>
      <xdr:row>29</xdr:row>
      <xdr:rowOff>228600</xdr:rowOff>
    </xdr:to>
    <xdr:sp>
      <xdr:nvSpPr>
        <xdr:cNvPr id="117" name="Line 117"/>
        <xdr:cNvSpPr>
          <a:spLocks/>
        </xdr:cNvSpPr>
      </xdr:nvSpPr>
      <xdr:spPr>
        <a:xfrm>
          <a:off x="4029075" y="790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333375</xdr:rowOff>
    </xdr:from>
    <xdr:to>
      <xdr:col>4</xdr:col>
      <xdr:colOff>0</xdr:colOff>
      <xdr:row>33</xdr:row>
      <xdr:rowOff>333375</xdr:rowOff>
    </xdr:to>
    <xdr:sp>
      <xdr:nvSpPr>
        <xdr:cNvPr id="118" name="Line 118"/>
        <xdr:cNvSpPr>
          <a:spLocks/>
        </xdr:cNvSpPr>
      </xdr:nvSpPr>
      <xdr:spPr>
        <a:xfrm>
          <a:off x="4029075" y="953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333375</xdr:rowOff>
    </xdr:from>
    <xdr:to>
      <xdr:col>4</xdr:col>
      <xdr:colOff>0</xdr:colOff>
      <xdr:row>33</xdr:row>
      <xdr:rowOff>333375</xdr:rowOff>
    </xdr:to>
    <xdr:sp>
      <xdr:nvSpPr>
        <xdr:cNvPr id="119" name="Line 119"/>
        <xdr:cNvSpPr>
          <a:spLocks/>
        </xdr:cNvSpPr>
      </xdr:nvSpPr>
      <xdr:spPr>
        <a:xfrm>
          <a:off x="4029075" y="953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36</xdr:row>
      <xdr:rowOff>333375</xdr:rowOff>
    </xdr:from>
    <xdr:to>
      <xdr:col>4</xdr:col>
      <xdr:colOff>0</xdr:colOff>
      <xdr:row>36</xdr:row>
      <xdr:rowOff>333375</xdr:rowOff>
    </xdr:to>
    <xdr:sp>
      <xdr:nvSpPr>
        <xdr:cNvPr id="120" name="Line 120"/>
        <xdr:cNvSpPr>
          <a:spLocks/>
        </xdr:cNvSpPr>
      </xdr:nvSpPr>
      <xdr:spPr>
        <a:xfrm>
          <a:off x="4029075" y="1066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36</xdr:row>
      <xdr:rowOff>333375</xdr:rowOff>
    </xdr:from>
    <xdr:to>
      <xdr:col>4</xdr:col>
      <xdr:colOff>0</xdr:colOff>
      <xdr:row>36</xdr:row>
      <xdr:rowOff>333375</xdr:rowOff>
    </xdr:to>
    <xdr:sp>
      <xdr:nvSpPr>
        <xdr:cNvPr id="121" name="Line 121"/>
        <xdr:cNvSpPr>
          <a:spLocks/>
        </xdr:cNvSpPr>
      </xdr:nvSpPr>
      <xdr:spPr>
        <a:xfrm>
          <a:off x="4029075" y="1066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50</xdr:row>
      <xdr:rowOff>161925</xdr:rowOff>
    </xdr:from>
    <xdr:to>
      <xdr:col>4</xdr:col>
      <xdr:colOff>0</xdr:colOff>
      <xdr:row>50</xdr:row>
      <xdr:rowOff>161925</xdr:rowOff>
    </xdr:to>
    <xdr:sp>
      <xdr:nvSpPr>
        <xdr:cNvPr id="122" name="Line 122"/>
        <xdr:cNvSpPr>
          <a:spLocks/>
        </xdr:cNvSpPr>
      </xdr:nvSpPr>
      <xdr:spPr>
        <a:xfrm>
          <a:off x="4029075" y="1373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51</xdr:row>
      <xdr:rowOff>161925</xdr:rowOff>
    </xdr:from>
    <xdr:to>
      <xdr:col>4</xdr:col>
      <xdr:colOff>0</xdr:colOff>
      <xdr:row>51</xdr:row>
      <xdr:rowOff>161925</xdr:rowOff>
    </xdr:to>
    <xdr:sp>
      <xdr:nvSpPr>
        <xdr:cNvPr id="123" name="Line 123"/>
        <xdr:cNvSpPr>
          <a:spLocks/>
        </xdr:cNvSpPr>
      </xdr:nvSpPr>
      <xdr:spPr>
        <a:xfrm>
          <a:off x="4029075" y="1389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51</xdr:row>
      <xdr:rowOff>161925</xdr:rowOff>
    </xdr:from>
    <xdr:to>
      <xdr:col>4</xdr:col>
      <xdr:colOff>0</xdr:colOff>
      <xdr:row>51</xdr:row>
      <xdr:rowOff>161925</xdr:rowOff>
    </xdr:to>
    <xdr:sp>
      <xdr:nvSpPr>
        <xdr:cNvPr id="124" name="Line 124"/>
        <xdr:cNvSpPr>
          <a:spLocks/>
        </xdr:cNvSpPr>
      </xdr:nvSpPr>
      <xdr:spPr>
        <a:xfrm>
          <a:off x="4029075" y="1389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53</xdr:row>
      <xdr:rowOff>0</xdr:rowOff>
    </xdr:from>
    <xdr:to>
      <xdr:col>4</xdr:col>
      <xdr:colOff>0</xdr:colOff>
      <xdr:row>53</xdr:row>
      <xdr:rowOff>0</xdr:rowOff>
    </xdr:to>
    <xdr:sp>
      <xdr:nvSpPr>
        <xdr:cNvPr id="125" name="Line 125"/>
        <xdr:cNvSpPr>
          <a:spLocks/>
        </xdr:cNvSpPr>
      </xdr:nvSpPr>
      <xdr:spPr>
        <a:xfrm>
          <a:off x="4029075" y="1470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53</xdr:row>
      <xdr:rowOff>0</xdr:rowOff>
    </xdr:from>
    <xdr:to>
      <xdr:col>4</xdr:col>
      <xdr:colOff>0</xdr:colOff>
      <xdr:row>53</xdr:row>
      <xdr:rowOff>0</xdr:rowOff>
    </xdr:to>
    <xdr:sp>
      <xdr:nvSpPr>
        <xdr:cNvPr id="126" name="Line 126"/>
        <xdr:cNvSpPr>
          <a:spLocks/>
        </xdr:cNvSpPr>
      </xdr:nvSpPr>
      <xdr:spPr>
        <a:xfrm>
          <a:off x="4029075" y="1470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333375</xdr:rowOff>
    </xdr:from>
    <xdr:to>
      <xdr:col>4</xdr:col>
      <xdr:colOff>0</xdr:colOff>
      <xdr:row>56</xdr:row>
      <xdr:rowOff>333375</xdr:rowOff>
    </xdr:to>
    <xdr:sp>
      <xdr:nvSpPr>
        <xdr:cNvPr id="127" name="Line 127"/>
        <xdr:cNvSpPr>
          <a:spLocks/>
        </xdr:cNvSpPr>
      </xdr:nvSpPr>
      <xdr:spPr>
        <a:xfrm>
          <a:off x="4029075" y="1553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333375</xdr:rowOff>
    </xdr:from>
    <xdr:to>
      <xdr:col>4</xdr:col>
      <xdr:colOff>0</xdr:colOff>
      <xdr:row>56</xdr:row>
      <xdr:rowOff>333375</xdr:rowOff>
    </xdr:to>
    <xdr:sp>
      <xdr:nvSpPr>
        <xdr:cNvPr id="128" name="Line 128"/>
        <xdr:cNvSpPr>
          <a:spLocks/>
        </xdr:cNvSpPr>
      </xdr:nvSpPr>
      <xdr:spPr>
        <a:xfrm>
          <a:off x="4029075" y="1553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65</xdr:row>
      <xdr:rowOff>228600</xdr:rowOff>
    </xdr:from>
    <xdr:to>
      <xdr:col>4</xdr:col>
      <xdr:colOff>0</xdr:colOff>
      <xdr:row>65</xdr:row>
      <xdr:rowOff>228600</xdr:rowOff>
    </xdr:to>
    <xdr:sp>
      <xdr:nvSpPr>
        <xdr:cNvPr id="129" name="Line 129"/>
        <xdr:cNvSpPr>
          <a:spLocks/>
        </xdr:cNvSpPr>
      </xdr:nvSpPr>
      <xdr:spPr>
        <a:xfrm>
          <a:off x="4029075" y="18345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66</xdr:row>
      <xdr:rowOff>0</xdr:rowOff>
    </xdr:from>
    <xdr:to>
      <xdr:col>4</xdr:col>
      <xdr:colOff>0</xdr:colOff>
      <xdr:row>66</xdr:row>
      <xdr:rowOff>0</xdr:rowOff>
    </xdr:to>
    <xdr:sp>
      <xdr:nvSpPr>
        <xdr:cNvPr id="130" name="Line 130"/>
        <xdr:cNvSpPr>
          <a:spLocks/>
        </xdr:cNvSpPr>
      </xdr:nvSpPr>
      <xdr:spPr>
        <a:xfrm>
          <a:off x="4029075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66</xdr:row>
      <xdr:rowOff>0</xdr:rowOff>
    </xdr:from>
    <xdr:to>
      <xdr:col>4</xdr:col>
      <xdr:colOff>0</xdr:colOff>
      <xdr:row>66</xdr:row>
      <xdr:rowOff>0</xdr:rowOff>
    </xdr:to>
    <xdr:sp>
      <xdr:nvSpPr>
        <xdr:cNvPr id="131" name="Line 131"/>
        <xdr:cNvSpPr>
          <a:spLocks/>
        </xdr:cNvSpPr>
      </xdr:nvSpPr>
      <xdr:spPr>
        <a:xfrm>
          <a:off x="4029075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67</xdr:row>
      <xdr:rowOff>0</xdr:rowOff>
    </xdr:from>
    <xdr:to>
      <xdr:col>4</xdr:col>
      <xdr:colOff>0</xdr:colOff>
      <xdr:row>67</xdr:row>
      <xdr:rowOff>0</xdr:rowOff>
    </xdr:to>
    <xdr:sp>
      <xdr:nvSpPr>
        <xdr:cNvPr id="132" name="Line 132"/>
        <xdr:cNvSpPr>
          <a:spLocks/>
        </xdr:cNvSpPr>
      </xdr:nvSpPr>
      <xdr:spPr>
        <a:xfrm>
          <a:off x="4029075" y="1876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67</xdr:row>
      <xdr:rowOff>0</xdr:rowOff>
    </xdr:from>
    <xdr:to>
      <xdr:col>4</xdr:col>
      <xdr:colOff>0</xdr:colOff>
      <xdr:row>67</xdr:row>
      <xdr:rowOff>0</xdr:rowOff>
    </xdr:to>
    <xdr:sp>
      <xdr:nvSpPr>
        <xdr:cNvPr id="133" name="Line 133"/>
        <xdr:cNvSpPr>
          <a:spLocks/>
        </xdr:cNvSpPr>
      </xdr:nvSpPr>
      <xdr:spPr>
        <a:xfrm>
          <a:off x="4029075" y="1876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134" name="Line 134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135" name="Line 135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136" name="Line 136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137" name="Line 137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138" name="Line 138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139" name="Line 139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140" name="Line 140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141" name="Line 141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142" name="Line 142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143" name="Line 143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144" name="Line 144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145" name="Line 145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146" name="Line 146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147" name="Line 147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148" name="Line 148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149" name="Line 149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150" name="Line 150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0</xdr:rowOff>
    </xdr:from>
    <xdr:to>
      <xdr:col>4</xdr:col>
      <xdr:colOff>0</xdr:colOff>
      <xdr:row>99</xdr:row>
      <xdr:rowOff>0</xdr:rowOff>
    </xdr:to>
    <xdr:sp>
      <xdr:nvSpPr>
        <xdr:cNvPr id="151" name="Line 151"/>
        <xdr:cNvSpPr>
          <a:spLocks/>
        </xdr:cNvSpPr>
      </xdr:nvSpPr>
      <xdr:spPr>
        <a:xfrm>
          <a:off x="4029075" y="2907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0</xdr:rowOff>
    </xdr:from>
    <xdr:to>
      <xdr:col>4</xdr:col>
      <xdr:colOff>0</xdr:colOff>
      <xdr:row>99</xdr:row>
      <xdr:rowOff>0</xdr:rowOff>
    </xdr:to>
    <xdr:sp>
      <xdr:nvSpPr>
        <xdr:cNvPr id="152" name="Line 152"/>
        <xdr:cNvSpPr>
          <a:spLocks/>
        </xdr:cNvSpPr>
      </xdr:nvSpPr>
      <xdr:spPr>
        <a:xfrm>
          <a:off x="4029075" y="2907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53" name="Line 153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54" name="Line 154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55" name="Line 155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56" name="Line 156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57" name="Line 157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58" name="Line 158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59" name="Line 159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60" name="Line 160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61" name="Line 161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62" name="Line 162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63" name="Line 163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64" name="Line 164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65" name="Line 165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66" name="Line 166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67" name="Line 167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152400</xdr:rowOff>
    </xdr:from>
    <xdr:to>
      <xdr:col>4</xdr:col>
      <xdr:colOff>0</xdr:colOff>
      <xdr:row>99</xdr:row>
      <xdr:rowOff>152400</xdr:rowOff>
    </xdr:to>
    <xdr:sp>
      <xdr:nvSpPr>
        <xdr:cNvPr id="168" name="Line 168"/>
        <xdr:cNvSpPr>
          <a:spLocks/>
        </xdr:cNvSpPr>
      </xdr:nvSpPr>
      <xdr:spPr>
        <a:xfrm>
          <a:off x="4029075" y="29222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152400</xdr:rowOff>
    </xdr:from>
    <xdr:to>
      <xdr:col>4</xdr:col>
      <xdr:colOff>0</xdr:colOff>
      <xdr:row>99</xdr:row>
      <xdr:rowOff>152400</xdr:rowOff>
    </xdr:to>
    <xdr:sp>
      <xdr:nvSpPr>
        <xdr:cNvPr id="169" name="Line 169"/>
        <xdr:cNvSpPr>
          <a:spLocks/>
        </xdr:cNvSpPr>
      </xdr:nvSpPr>
      <xdr:spPr>
        <a:xfrm>
          <a:off x="4029075" y="29222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100</xdr:row>
      <xdr:rowOff>0</xdr:rowOff>
    </xdr:from>
    <xdr:to>
      <xdr:col>4</xdr:col>
      <xdr:colOff>0</xdr:colOff>
      <xdr:row>100</xdr:row>
      <xdr:rowOff>0</xdr:rowOff>
    </xdr:to>
    <xdr:sp>
      <xdr:nvSpPr>
        <xdr:cNvPr id="170" name="Line 170"/>
        <xdr:cNvSpPr>
          <a:spLocks/>
        </xdr:cNvSpPr>
      </xdr:nvSpPr>
      <xdr:spPr>
        <a:xfrm>
          <a:off x="4029075" y="2971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100</xdr:row>
      <xdr:rowOff>0</xdr:rowOff>
    </xdr:from>
    <xdr:to>
      <xdr:col>4</xdr:col>
      <xdr:colOff>0</xdr:colOff>
      <xdr:row>100</xdr:row>
      <xdr:rowOff>0</xdr:rowOff>
    </xdr:to>
    <xdr:sp>
      <xdr:nvSpPr>
        <xdr:cNvPr id="171" name="Line 171"/>
        <xdr:cNvSpPr>
          <a:spLocks/>
        </xdr:cNvSpPr>
      </xdr:nvSpPr>
      <xdr:spPr>
        <a:xfrm>
          <a:off x="4029075" y="2971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152400</xdr:rowOff>
    </xdr:from>
    <xdr:to>
      <xdr:col>4</xdr:col>
      <xdr:colOff>0</xdr:colOff>
      <xdr:row>104</xdr:row>
      <xdr:rowOff>152400</xdr:rowOff>
    </xdr:to>
    <xdr:sp>
      <xdr:nvSpPr>
        <xdr:cNvPr id="172" name="Line 172"/>
        <xdr:cNvSpPr>
          <a:spLocks/>
        </xdr:cNvSpPr>
      </xdr:nvSpPr>
      <xdr:spPr>
        <a:xfrm>
          <a:off x="4029075" y="3132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152400</xdr:rowOff>
    </xdr:from>
    <xdr:to>
      <xdr:col>4</xdr:col>
      <xdr:colOff>0</xdr:colOff>
      <xdr:row>104</xdr:row>
      <xdr:rowOff>152400</xdr:rowOff>
    </xdr:to>
    <xdr:sp>
      <xdr:nvSpPr>
        <xdr:cNvPr id="173" name="Line 173"/>
        <xdr:cNvSpPr>
          <a:spLocks/>
        </xdr:cNvSpPr>
      </xdr:nvSpPr>
      <xdr:spPr>
        <a:xfrm>
          <a:off x="4029075" y="3132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74" name="Line 174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75" name="Line 175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76" name="Line 176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77" name="Line 177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123825</xdr:rowOff>
    </xdr:from>
    <xdr:to>
      <xdr:col>4</xdr:col>
      <xdr:colOff>0</xdr:colOff>
      <xdr:row>10</xdr:row>
      <xdr:rowOff>123825</xdr:rowOff>
    </xdr:to>
    <xdr:sp>
      <xdr:nvSpPr>
        <xdr:cNvPr id="178" name="Line 178"/>
        <xdr:cNvSpPr>
          <a:spLocks/>
        </xdr:cNvSpPr>
      </xdr:nvSpPr>
      <xdr:spPr>
        <a:xfrm>
          <a:off x="4029075" y="224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79" name="Line 179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80" name="Line 180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81" name="Line 181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82" name="Line 182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83" name="Line 183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84" name="Line 184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85" name="Line 185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86" name="Line 186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87" name="Line 187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88" name="Line 188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189" name="Line 189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190" name="Line 190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191" name="Line 191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192" name="Line 192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193" name="Line 193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194" name="Line 194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95" name="Line 195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196" name="Line 196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197" name="Line 197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198" name="Line 198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199" name="Line 199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200" name="Line 200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201" name="Line 201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0</xdr:rowOff>
    </xdr:from>
    <xdr:to>
      <xdr:col>4</xdr:col>
      <xdr:colOff>0</xdr:colOff>
      <xdr:row>99</xdr:row>
      <xdr:rowOff>0</xdr:rowOff>
    </xdr:to>
    <xdr:sp>
      <xdr:nvSpPr>
        <xdr:cNvPr id="202" name="Line 202"/>
        <xdr:cNvSpPr>
          <a:spLocks/>
        </xdr:cNvSpPr>
      </xdr:nvSpPr>
      <xdr:spPr>
        <a:xfrm>
          <a:off x="4029075" y="2907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0</xdr:rowOff>
    </xdr:from>
    <xdr:to>
      <xdr:col>4</xdr:col>
      <xdr:colOff>0</xdr:colOff>
      <xdr:row>99</xdr:row>
      <xdr:rowOff>0</xdr:rowOff>
    </xdr:to>
    <xdr:sp>
      <xdr:nvSpPr>
        <xdr:cNvPr id="203" name="Line 203"/>
        <xdr:cNvSpPr>
          <a:spLocks/>
        </xdr:cNvSpPr>
      </xdr:nvSpPr>
      <xdr:spPr>
        <a:xfrm>
          <a:off x="4029075" y="2907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0</xdr:rowOff>
    </xdr:from>
    <xdr:to>
      <xdr:col>4</xdr:col>
      <xdr:colOff>0</xdr:colOff>
      <xdr:row>99</xdr:row>
      <xdr:rowOff>0</xdr:rowOff>
    </xdr:to>
    <xdr:sp>
      <xdr:nvSpPr>
        <xdr:cNvPr id="204" name="Line 204"/>
        <xdr:cNvSpPr>
          <a:spLocks/>
        </xdr:cNvSpPr>
      </xdr:nvSpPr>
      <xdr:spPr>
        <a:xfrm>
          <a:off x="4029075" y="2907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0</xdr:rowOff>
    </xdr:from>
    <xdr:to>
      <xdr:col>4</xdr:col>
      <xdr:colOff>0</xdr:colOff>
      <xdr:row>99</xdr:row>
      <xdr:rowOff>0</xdr:rowOff>
    </xdr:to>
    <xdr:sp>
      <xdr:nvSpPr>
        <xdr:cNvPr id="205" name="Line 205"/>
        <xdr:cNvSpPr>
          <a:spLocks/>
        </xdr:cNvSpPr>
      </xdr:nvSpPr>
      <xdr:spPr>
        <a:xfrm>
          <a:off x="4029075" y="2907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0</xdr:rowOff>
    </xdr:from>
    <xdr:to>
      <xdr:col>4</xdr:col>
      <xdr:colOff>0</xdr:colOff>
      <xdr:row>99</xdr:row>
      <xdr:rowOff>0</xdr:rowOff>
    </xdr:to>
    <xdr:sp>
      <xdr:nvSpPr>
        <xdr:cNvPr id="206" name="Line 206"/>
        <xdr:cNvSpPr>
          <a:spLocks/>
        </xdr:cNvSpPr>
      </xdr:nvSpPr>
      <xdr:spPr>
        <a:xfrm>
          <a:off x="4029075" y="2907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0</xdr:rowOff>
    </xdr:from>
    <xdr:to>
      <xdr:col>4</xdr:col>
      <xdr:colOff>0</xdr:colOff>
      <xdr:row>99</xdr:row>
      <xdr:rowOff>0</xdr:rowOff>
    </xdr:to>
    <xdr:sp>
      <xdr:nvSpPr>
        <xdr:cNvPr id="207" name="Line 207"/>
        <xdr:cNvSpPr>
          <a:spLocks/>
        </xdr:cNvSpPr>
      </xdr:nvSpPr>
      <xdr:spPr>
        <a:xfrm>
          <a:off x="4029075" y="2907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103</xdr:row>
      <xdr:rowOff>0</xdr:rowOff>
    </xdr:from>
    <xdr:to>
      <xdr:col>4</xdr:col>
      <xdr:colOff>0</xdr:colOff>
      <xdr:row>103</xdr:row>
      <xdr:rowOff>0</xdr:rowOff>
    </xdr:to>
    <xdr:sp>
      <xdr:nvSpPr>
        <xdr:cNvPr id="208" name="Line 208"/>
        <xdr:cNvSpPr>
          <a:spLocks/>
        </xdr:cNvSpPr>
      </xdr:nvSpPr>
      <xdr:spPr>
        <a:xfrm>
          <a:off x="4029075" y="3092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103</xdr:row>
      <xdr:rowOff>0</xdr:rowOff>
    </xdr:from>
    <xdr:to>
      <xdr:col>4</xdr:col>
      <xdr:colOff>0</xdr:colOff>
      <xdr:row>103</xdr:row>
      <xdr:rowOff>0</xdr:rowOff>
    </xdr:to>
    <xdr:sp>
      <xdr:nvSpPr>
        <xdr:cNvPr id="209" name="Line 209"/>
        <xdr:cNvSpPr>
          <a:spLocks/>
        </xdr:cNvSpPr>
      </xdr:nvSpPr>
      <xdr:spPr>
        <a:xfrm>
          <a:off x="4029075" y="3092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103</xdr:row>
      <xdr:rowOff>0</xdr:rowOff>
    </xdr:from>
    <xdr:to>
      <xdr:col>4</xdr:col>
      <xdr:colOff>0</xdr:colOff>
      <xdr:row>103</xdr:row>
      <xdr:rowOff>0</xdr:rowOff>
    </xdr:to>
    <xdr:sp>
      <xdr:nvSpPr>
        <xdr:cNvPr id="210" name="Line 210"/>
        <xdr:cNvSpPr>
          <a:spLocks/>
        </xdr:cNvSpPr>
      </xdr:nvSpPr>
      <xdr:spPr>
        <a:xfrm>
          <a:off x="4029075" y="3092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211" name="Line 211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212" name="Line 212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213" name="Line 213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214" name="Line 214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215" name="Line 215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216" name="Line 216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217" name="Line 217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218" name="Line 218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219" name="Line 219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220" name="Line 220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221" name="Line 221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222" name="Line 222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223" name="Line 223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224" name="Line 224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225" name="Line 225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226" name="Line 226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227" name="Line 227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228" name="Line 228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229" name="Line 229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230" name="Line 230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231" name="Line 231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232" name="Line 232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233" name="Line 233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234" name="Line 234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235" name="Line 235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236" name="Line 236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237" name="Line 237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238" name="Line 238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239" name="Line 239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240" name="Line 240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241" name="Line 241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242" name="Line 242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243" name="Line 243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244" name="Line 244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245" name="Line 245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246" name="Line 246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247" name="Line 247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248" name="Line 248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249" name="Line 249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250" name="Line 250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251" name="Line 251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252" name="Line 252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253" name="Line 253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254" name="Line 254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0</xdr:rowOff>
    </xdr:from>
    <xdr:to>
      <xdr:col>4</xdr:col>
      <xdr:colOff>0</xdr:colOff>
      <xdr:row>99</xdr:row>
      <xdr:rowOff>0</xdr:rowOff>
    </xdr:to>
    <xdr:sp>
      <xdr:nvSpPr>
        <xdr:cNvPr id="255" name="Line 255"/>
        <xdr:cNvSpPr>
          <a:spLocks/>
        </xdr:cNvSpPr>
      </xdr:nvSpPr>
      <xdr:spPr>
        <a:xfrm>
          <a:off x="4029075" y="2907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0</xdr:rowOff>
    </xdr:from>
    <xdr:to>
      <xdr:col>4</xdr:col>
      <xdr:colOff>0</xdr:colOff>
      <xdr:row>99</xdr:row>
      <xdr:rowOff>0</xdr:rowOff>
    </xdr:to>
    <xdr:sp>
      <xdr:nvSpPr>
        <xdr:cNvPr id="256" name="Line 256"/>
        <xdr:cNvSpPr>
          <a:spLocks/>
        </xdr:cNvSpPr>
      </xdr:nvSpPr>
      <xdr:spPr>
        <a:xfrm>
          <a:off x="4029075" y="2907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0</xdr:rowOff>
    </xdr:from>
    <xdr:to>
      <xdr:col>4</xdr:col>
      <xdr:colOff>0</xdr:colOff>
      <xdr:row>99</xdr:row>
      <xdr:rowOff>0</xdr:rowOff>
    </xdr:to>
    <xdr:sp>
      <xdr:nvSpPr>
        <xdr:cNvPr id="257" name="Line 257"/>
        <xdr:cNvSpPr>
          <a:spLocks/>
        </xdr:cNvSpPr>
      </xdr:nvSpPr>
      <xdr:spPr>
        <a:xfrm>
          <a:off x="4029075" y="2907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0</xdr:rowOff>
    </xdr:from>
    <xdr:to>
      <xdr:col>4</xdr:col>
      <xdr:colOff>0</xdr:colOff>
      <xdr:row>99</xdr:row>
      <xdr:rowOff>0</xdr:rowOff>
    </xdr:to>
    <xdr:sp>
      <xdr:nvSpPr>
        <xdr:cNvPr id="258" name="Line 258"/>
        <xdr:cNvSpPr>
          <a:spLocks/>
        </xdr:cNvSpPr>
      </xdr:nvSpPr>
      <xdr:spPr>
        <a:xfrm>
          <a:off x="4029075" y="2907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0</xdr:rowOff>
    </xdr:from>
    <xdr:to>
      <xdr:col>4</xdr:col>
      <xdr:colOff>0</xdr:colOff>
      <xdr:row>99</xdr:row>
      <xdr:rowOff>0</xdr:rowOff>
    </xdr:to>
    <xdr:sp>
      <xdr:nvSpPr>
        <xdr:cNvPr id="259" name="Line 259"/>
        <xdr:cNvSpPr>
          <a:spLocks/>
        </xdr:cNvSpPr>
      </xdr:nvSpPr>
      <xdr:spPr>
        <a:xfrm>
          <a:off x="4029075" y="2907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103</xdr:row>
      <xdr:rowOff>0</xdr:rowOff>
    </xdr:from>
    <xdr:to>
      <xdr:col>4</xdr:col>
      <xdr:colOff>0</xdr:colOff>
      <xdr:row>103</xdr:row>
      <xdr:rowOff>0</xdr:rowOff>
    </xdr:to>
    <xdr:sp>
      <xdr:nvSpPr>
        <xdr:cNvPr id="260" name="Line 260"/>
        <xdr:cNvSpPr>
          <a:spLocks/>
        </xdr:cNvSpPr>
      </xdr:nvSpPr>
      <xdr:spPr>
        <a:xfrm>
          <a:off x="4029075" y="3092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103</xdr:row>
      <xdr:rowOff>0</xdr:rowOff>
    </xdr:from>
    <xdr:to>
      <xdr:col>4</xdr:col>
      <xdr:colOff>0</xdr:colOff>
      <xdr:row>103</xdr:row>
      <xdr:rowOff>0</xdr:rowOff>
    </xdr:to>
    <xdr:sp>
      <xdr:nvSpPr>
        <xdr:cNvPr id="261" name="Line 261"/>
        <xdr:cNvSpPr>
          <a:spLocks/>
        </xdr:cNvSpPr>
      </xdr:nvSpPr>
      <xdr:spPr>
        <a:xfrm>
          <a:off x="4029075" y="3092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103</xdr:row>
      <xdr:rowOff>0</xdr:rowOff>
    </xdr:from>
    <xdr:to>
      <xdr:col>4</xdr:col>
      <xdr:colOff>0</xdr:colOff>
      <xdr:row>103</xdr:row>
      <xdr:rowOff>0</xdr:rowOff>
    </xdr:to>
    <xdr:sp>
      <xdr:nvSpPr>
        <xdr:cNvPr id="262" name="Line 262"/>
        <xdr:cNvSpPr>
          <a:spLocks/>
        </xdr:cNvSpPr>
      </xdr:nvSpPr>
      <xdr:spPr>
        <a:xfrm>
          <a:off x="4029075" y="3092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263" name="Line 263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264" name="Line 264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265" name="Line 265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266" name="Line 266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267" name="Line 267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268" name="Line 268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269" name="Line 269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270" name="Line 270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271" name="Line 271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272" name="Line 272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273" name="Line 273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274" name="Line 274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275" name="Line 275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276" name="Line 276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277" name="Line 277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278" name="Line 278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279" name="Line 279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280" name="Line 280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281" name="Line 281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282" name="Line 282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283" name="Line 283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284" name="Line 284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285" name="Line 285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286" name="Line 286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161925</xdr:rowOff>
    </xdr:from>
    <xdr:to>
      <xdr:col>4</xdr:col>
      <xdr:colOff>0</xdr:colOff>
      <xdr:row>19</xdr:row>
      <xdr:rowOff>161925</xdr:rowOff>
    </xdr:to>
    <xdr:sp>
      <xdr:nvSpPr>
        <xdr:cNvPr id="287" name="Line 287"/>
        <xdr:cNvSpPr>
          <a:spLocks/>
        </xdr:cNvSpPr>
      </xdr:nvSpPr>
      <xdr:spPr>
        <a:xfrm>
          <a:off x="4029075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266700</xdr:rowOff>
    </xdr:from>
    <xdr:to>
      <xdr:col>4</xdr:col>
      <xdr:colOff>0</xdr:colOff>
      <xdr:row>20</xdr:row>
      <xdr:rowOff>266700</xdr:rowOff>
    </xdr:to>
    <xdr:sp>
      <xdr:nvSpPr>
        <xdr:cNvPr id="288" name="Line 288"/>
        <xdr:cNvSpPr>
          <a:spLocks/>
        </xdr:cNvSpPr>
      </xdr:nvSpPr>
      <xdr:spPr>
        <a:xfrm>
          <a:off x="4029075" y="530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266700</xdr:rowOff>
    </xdr:from>
    <xdr:to>
      <xdr:col>4</xdr:col>
      <xdr:colOff>0</xdr:colOff>
      <xdr:row>20</xdr:row>
      <xdr:rowOff>266700</xdr:rowOff>
    </xdr:to>
    <xdr:sp>
      <xdr:nvSpPr>
        <xdr:cNvPr id="289" name="Line 289"/>
        <xdr:cNvSpPr>
          <a:spLocks/>
        </xdr:cNvSpPr>
      </xdr:nvSpPr>
      <xdr:spPr>
        <a:xfrm>
          <a:off x="4029075" y="530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333375</xdr:rowOff>
    </xdr:from>
    <xdr:to>
      <xdr:col>4</xdr:col>
      <xdr:colOff>0</xdr:colOff>
      <xdr:row>21</xdr:row>
      <xdr:rowOff>333375</xdr:rowOff>
    </xdr:to>
    <xdr:sp>
      <xdr:nvSpPr>
        <xdr:cNvPr id="290" name="Line 290"/>
        <xdr:cNvSpPr>
          <a:spLocks/>
        </xdr:cNvSpPr>
      </xdr:nvSpPr>
      <xdr:spPr>
        <a:xfrm>
          <a:off x="4029075" y="569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333375</xdr:rowOff>
    </xdr:from>
    <xdr:to>
      <xdr:col>4</xdr:col>
      <xdr:colOff>0</xdr:colOff>
      <xdr:row>21</xdr:row>
      <xdr:rowOff>333375</xdr:rowOff>
    </xdr:to>
    <xdr:sp>
      <xdr:nvSpPr>
        <xdr:cNvPr id="291" name="Line 291"/>
        <xdr:cNvSpPr>
          <a:spLocks/>
        </xdr:cNvSpPr>
      </xdr:nvSpPr>
      <xdr:spPr>
        <a:xfrm>
          <a:off x="4029075" y="569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28</xdr:row>
      <xdr:rowOff>161925</xdr:rowOff>
    </xdr:from>
    <xdr:to>
      <xdr:col>4</xdr:col>
      <xdr:colOff>0</xdr:colOff>
      <xdr:row>28</xdr:row>
      <xdr:rowOff>161925</xdr:rowOff>
    </xdr:to>
    <xdr:sp>
      <xdr:nvSpPr>
        <xdr:cNvPr id="292" name="Line 292"/>
        <xdr:cNvSpPr>
          <a:spLocks/>
        </xdr:cNvSpPr>
      </xdr:nvSpPr>
      <xdr:spPr>
        <a:xfrm>
          <a:off x="4029075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29</xdr:row>
      <xdr:rowOff>228600</xdr:rowOff>
    </xdr:from>
    <xdr:to>
      <xdr:col>4</xdr:col>
      <xdr:colOff>0</xdr:colOff>
      <xdr:row>29</xdr:row>
      <xdr:rowOff>228600</xdr:rowOff>
    </xdr:to>
    <xdr:sp>
      <xdr:nvSpPr>
        <xdr:cNvPr id="293" name="Line 293"/>
        <xdr:cNvSpPr>
          <a:spLocks/>
        </xdr:cNvSpPr>
      </xdr:nvSpPr>
      <xdr:spPr>
        <a:xfrm>
          <a:off x="4029075" y="790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29</xdr:row>
      <xdr:rowOff>228600</xdr:rowOff>
    </xdr:from>
    <xdr:to>
      <xdr:col>4</xdr:col>
      <xdr:colOff>0</xdr:colOff>
      <xdr:row>29</xdr:row>
      <xdr:rowOff>228600</xdr:rowOff>
    </xdr:to>
    <xdr:sp>
      <xdr:nvSpPr>
        <xdr:cNvPr id="294" name="Line 294"/>
        <xdr:cNvSpPr>
          <a:spLocks/>
        </xdr:cNvSpPr>
      </xdr:nvSpPr>
      <xdr:spPr>
        <a:xfrm>
          <a:off x="4029075" y="790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333375</xdr:rowOff>
    </xdr:from>
    <xdr:to>
      <xdr:col>4</xdr:col>
      <xdr:colOff>0</xdr:colOff>
      <xdr:row>33</xdr:row>
      <xdr:rowOff>333375</xdr:rowOff>
    </xdr:to>
    <xdr:sp>
      <xdr:nvSpPr>
        <xdr:cNvPr id="295" name="Line 295"/>
        <xdr:cNvSpPr>
          <a:spLocks/>
        </xdr:cNvSpPr>
      </xdr:nvSpPr>
      <xdr:spPr>
        <a:xfrm>
          <a:off x="4029075" y="953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333375</xdr:rowOff>
    </xdr:from>
    <xdr:to>
      <xdr:col>4</xdr:col>
      <xdr:colOff>0</xdr:colOff>
      <xdr:row>33</xdr:row>
      <xdr:rowOff>333375</xdr:rowOff>
    </xdr:to>
    <xdr:sp>
      <xdr:nvSpPr>
        <xdr:cNvPr id="296" name="Line 296"/>
        <xdr:cNvSpPr>
          <a:spLocks/>
        </xdr:cNvSpPr>
      </xdr:nvSpPr>
      <xdr:spPr>
        <a:xfrm>
          <a:off x="4029075" y="953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36</xdr:row>
      <xdr:rowOff>333375</xdr:rowOff>
    </xdr:from>
    <xdr:to>
      <xdr:col>4</xdr:col>
      <xdr:colOff>0</xdr:colOff>
      <xdr:row>36</xdr:row>
      <xdr:rowOff>333375</xdr:rowOff>
    </xdr:to>
    <xdr:sp>
      <xdr:nvSpPr>
        <xdr:cNvPr id="297" name="Line 297"/>
        <xdr:cNvSpPr>
          <a:spLocks/>
        </xdr:cNvSpPr>
      </xdr:nvSpPr>
      <xdr:spPr>
        <a:xfrm>
          <a:off x="4029075" y="1066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36</xdr:row>
      <xdr:rowOff>333375</xdr:rowOff>
    </xdr:from>
    <xdr:to>
      <xdr:col>4</xdr:col>
      <xdr:colOff>0</xdr:colOff>
      <xdr:row>36</xdr:row>
      <xdr:rowOff>333375</xdr:rowOff>
    </xdr:to>
    <xdr:sp>
      <xdr:nvSpPr>
        <xdr:cNvPr id="298" name="Line 298"/>
        <xdr:cNvSpPr>
          <a:spLocks/>
        </xdr:cNvSpPr>
      </xdr:nvSpPr>
      <xdr:spPr>
        <a:xfrm>
          <a:off x="4029075" y="1066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50</xdr:row>
      <xdr:rowOff>161925</xdr:rowOff>
    </xdr:from>
    <xdr:to>
      <xdr:col>4</xdr:col>
      <xdr:colOff>0</xdr:colOff>
      <xdr:row>50</xdr:row>
      <xdr:rowOff>161925</xdr:rowOff>
    </xdr:to>
    <xdr:sp>
      <xdr:nvSpPr>
        <xdr:cNvPr id="299" name="Line 299"/>
        <xdr:cNvSpPr>
          <a:spLocks/>
        </xdr:cNvSpPr>
      </xdr:nvSpPr>
      <xdr:spPr>
        <a:xfrm>
          <a:off x="4029075" y="1373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51</xdr:row>
      <xdr:rowOff>161925</xdr:rowOff>
    </xdr:from>
    <xdr:to>
      <xdr:col>4</xdr:col>
      <xdr:colOff>0</xdr:colOff>
      <xdr:row>51</xdr:row>
      <xdr:rowOff>161925</xdr:rowOff>
    </xdr:to>
    <xdr:sp>
      <xdr:nvSpPr>
        <xdr:cNvPr id="300" name="Line 300"/>
        <xdr:cNvSpPr>
          <a:spLocks/>
        </xdr:cNvSpPr>
      </xdr:nvSpPr>
      <xdr:spPr>
        <a:xfrm>
          <a:off x="4029075" y="1389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51</xdr:row>
      <xdr:rowOff>161925</xdr:rowOff>
    </xdr:from>
    <xdr:to>
      <xdr:col>4</xdr:col>
      <xdr:colOff>0</xdr:colOff>
      <xdr:row>51</xdr:row>
      <xdr:rowOff>161925</xdr:rowOff>
    </xdr:to>
    <xdr:sp>
      <xdr:nvSpPr>
        <xdr:cNvPr id="301" name="Line 301"/>
        <xdr:cNvSpPr>
          <a:spLocks/>
        </xdr:cNvSpPr>
      </xdr:nvSpPr>
      <xdr:spPr>
        <a:xfrm>
          <a:off x="4029075" y="1389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53</xdr:row>
      <xdr:rowOff>0</xdr:rowOff>
    </xdr:from>
    <xdr:to>
      <xdr:col>4</xdr:col>
      <xdr:colOff>0</xdr:colOff>
      <xdr:row>53</xdr:row>
      <xdr:rowOff>0</xdr:rowOff>
    </xdr:to>
    <xdr:sp>
      <xdr:nvSpPr>
        <xdr:cNvPr id="302" name="Line 302"/>
        <xdr:cNvSpPr>
          <a:spLocks/>
        </xdr:cNvSpPr>
      </xdr:nvSpPr>
      <xdr:spPr>
        <a:xfrm>
          <a:off x="4029075" y="1470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53</xdr:row>
      <xdr:rowOff>0</xdr:rowOff>
    </xdr:from>
    <xdr:to>
      <xdr:col>4</xdr:col>
      <xdr:colOff>0</xdr:colOff>
      <xdr:row>53</xdr:row>
      <xdr:rowOff>0</xdr:rowOff>
    </xdr:to>
    <xdr:sp>
      <xdr:nvSpPr>
        <xdr:cNvPr id="303" name="Line 303"/>
        <xdr:cNvSpPr>
          <a:spLocks/>
        </xdr:cNvSpPr>
      </xdr:nvSpPr>
      <xdr:spPr>
        <a:xfrm>
          <a:off x="4029075" y="1470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333375</xdr:rowOff>
    </xdr:from>
    <xdr:to>
      <xdr:col>4</xdr:col>
      <xdr:colOff>0</xdr:colOff>
      <xdr:row>56</xdr:row>
      <xdr:rowOff>333375</xdr:rowOff>
    </xdr:to>
    <xdr:sp>
      <xdr:nvSpPr>
        <xdr:cNvPr id="304" name="Line 304"/>
        <xdr:cNvSpPr>
          <a:spLocks/>
        </xdr:cNvSpPr>
      </xdr:nvSpPr>
      <xdr:spPr>
        <a:xfrm>
          <a:off x="4029075" y="1553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333375</xdr:rowOff>
    </xdr:from>
    <xdr:to>
      <xdr:col>4</xdr:col>
      <xdr:colOff>0</xdr:colOff>
      <xdr:row>56</xdr:row>
      <xdr:rowOff>333375</xdr:rowOff>
    </xdr:to>
    <xdr:sp>
      <xdr:nvSpPr>
        <xdr:cNvPr id="305" name="Line 305"/>
        <xdr:cNvSpPr>
          <a:spLocks/>
        </xdr:cNvSpPr>
      </xdr:nvSpPr>
      <xdr:spPr>
        <a:xfrm>
          <a:off x="4029075" y="1553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65</xdr:row>
      <xdr:rowOff>228600</xdr:rowOff>
    </xdr:from>
    <xdr:to>
      <xdr:col>4</xdr:col>
      <xdr:colOff>0</xdr:colOff>
      <xdr:row>65</xdr:row>
      <xdr:rowOff>228600</xdr:rowOff>
    </xdr:to>
    <xdr:sp>
      <xdr:nvSpPr>
        <xdr:cNvPr id="306" name="Line 306"/>
        <xdr:cNvSpPr>
          <a:spLocks/>
        </xdr:cNvSpPr>
      </xdr:nvSpPr>
      <xdr:spPr>
        <a:xfrm>
          <a:off x="4029075" y="18345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66</xdr:row>
      <xdr:rowOff>0</xdr:rowOff>
    </xdr:from>
    <xdr:to>
      <xdr:col>4</xdr:col>
      <xdr:colOff>0</xdr:colOff>
      <xdr:row>66</xdr:row>
      <xdr:rowOff>0</xdr:rowOff>
    </xdr:to>
    <xdr:sp>
      <xdr:nvSpPr>
        <xdr:cNvPr id="307" name="Line 307"/>
        <xdr:cNvSpPr>
          <a:spLocks/>
        </xdr:cNvSpPr>
      </xdr:nvSpPr>
      <xdr:spPr>
        <a:xfrm>
          <a:off x="4029075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66</xdr:row>
      <xdr:rowOff>0</xdr:rowOff>
    </xdr:from>
    <xdr:to>
      <xdr:col>4</xdr:col>
      <xdr:colOff>0</xdr:colOff>
      <xdr:row>66</xdr:row>
      <xdr:rowOff>0</xdr:rowOff>
    </xdr:to>
    <xdr:sp>
      <xdr:nvSpPr>
        <xdr:cNvPr id="308" name="Line 308"/>
        <xdr:cNvSpPr>
          <a:spLocks/>
        </xdr:cNvSpPr>
      </xdr:nvSpPr>
      <xdr:spPr>
        <a:xfrm>
          <a:off x="4029075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67</xdr:row>
      <xdr:rowOff>0</xdr:rowOff>
    </xdr:from>
    <xdr:to>
      <xdr:col>4</xdr:col>
      <xdr:colOff>0</xdr:colOff>
      <xdr:row>67</xdr:row>
      <xdr:rowOff>0</xdr:rowOff>
    </xdr:to>
    <xdr:sp>
      <xdr:nvSpPr>
        <xdr:cNvPr id="309" name="Line 309"/>
        <xdr:cNvSpPr>
          <a:spLocks/>
        </xdr:cNvSpPr>
      </xdr:nvSpPr>
      <xdr:spPr>
        <a:xfrm>
          <a:off x="4029075" y="1876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67</xdr:row>
      <xdr:rowOff>0</xdr:rowOff>
    </xdr:from>
    <xdr:to>
      <xdr:col>4</xdr:col>
      <xdr:colOff>0</xdr:colOff>
      <xdr:row>67</xdr:row>
      <xdr:rowOff>0</xdr:rowOff>
    </xdr:to>
    <xdr:sp>
      <xdr:nvSpPr>
        <xdr:cNvPr id="310" name="Line 310"/>
        <xdr:cNvSpPr>
          <a:spLocks/>
        </xdr:cNvSpPr>
      </xdr:nvSpPr>
      <xdr:spPr>
        <a:xfrm>
          <a:off x="4029075" y="1876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311" name="Line 311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312" name="Line 312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313" name="Line 313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314" name="Line 314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315" name="Line 315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316" name="Line 316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317" name="Line 317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318" name="Line 318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319" name="Line 319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320" name="Line 320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321" name="Line 321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322" name="Line 322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323" name="Line 323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324" name="Line 324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325" name="Line 325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326" name="Line 326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327" name="Line 327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0</xdr:rowOff>
    </xdr:from>
    <xdr:to>
      <xdr:col>4</xdr:col>
      <xdr:colOff>0</xdr:colOff>
      <xdr:row>99</xdr:row>
      <xdr:rowOff>0</xdr:rowOff>
    </xdr:to>
    <xdr:sp>
      <xdr:nvSpPr>
        <xdr:cNvPr id="328" name="Line 328"/>
        <xdr:cNvSpPr>
          <a:spLocks/>
        </xdr:cNvSpPr>
      </xdr:nvSpPr>
      <xdr:spPr>
        <a:xfrm>
          <a:off x="4029075" y="2907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0</xdr:rowOff>
    </xdr:from>
    <xdr:to>
      <xdr:col>4</xdr:col>
      <xdr:colOff>0</xdr:colOff>
      <xdr:row>99</xdr:row>
      <xdr:rowOff>0</xdr:rowOff>
    </xdr:to>
    <xdr:sp>
      <xdr:nvSpPr>
        <xdr:cNvPr id="329" name="Line 329"/>
        <xdr:cNvSpPr>
          <a:spLocks/>
        </xdr:cNvSpPr>
      </xdr:nvSpPr>
      <xdr:spPr>
        <a:xfrm>
          <a:off x="4029075" y="2907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330" name="Line 330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331" name="Line 331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332" name="Line 332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333" name="Line 333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334" name="Line 334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335" name="Line 335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336" name="Line 336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337" name="Line 337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338" name="Line 338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339" name="Line 339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340" name="Line 340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341" name="Line 341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342" name="Line 342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343" name="Line 343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344" name="Line 344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152400</xdr:rowOff>
    </xdr:from>
    <xdr:to>
      <xdr:col>4</xdr:col>
      <xdr:colOff>0</xdr:colOff>
      <xdr:row>99</xdr:row>
      <xdr:rowOff>152400</xdr:rowOff>
    </xdr:to>
    <xdr:sp>
      <xdr:nvSpPr>
        <xdr:cNvPr id="345" name="Line 345"/>
        <xdr:cNvSpPr>
          <a:spLocks/>
        </xdr:cNvSpPr>
      </xdr:nvSpPr>
      <xdr:spPr>
        <a:xfrm>
          <a:off x="4029075" y="29222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152400</xdr:rowOff>
    </xdr:from>
    <xdr:to>
      <xdr:col>4</xdr:col>
      <xdr:colOff>0</xdr:colOff>
      <xdr:row>99</xdr:row>
      <xdr:rowOff>152400</xdr:rowOff>
    </xdr:to>
    <xdr:sp>
      <xdr:nvSpPr>
        <xdr:cNvPr id="346" name="Line 346"/>
        <xdr:cNvSpPr>
          <a:spLocks/>
        </xdr:cNvSpPr>
      </xdr:nvSpPr>
      <xdr:spPr>
        <a:xfrm>
          <a:off x="4029075" y="29222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100</xdr:row>
      <xdr:rowOff>0</xdr:rowOff>
    </xdr:from>
    <xdr:to>
      <xdr:col>4</xdr:col>
      <xdr:colOff>0</xdr:colOff>
      <xdr:row>100</xdr:row>
      <xdr:rowOff>0</xdr:rowOff>
    </xdr:to>
    <xdr:sp>
      <xdr:nvSpPr>
        <xdr:cNvPr id="347" name="Line 347"/>
        <xdr:cNvSpPr>
          <a:spLocks/>
        </xdr:cNvSpPr>
      </xdr:nvSpPr>
      <xdr:spPr>
        <a:xfrm>
          <a:off x="4029075" y="2971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100</xdr:row>
      <xdr:rowOff>0</xdr:rowOff>
    </xdr:from>
    <xdr:to>
      <xdr:col>4</xdr:col>
      <xdr:colOff>0</xdr:colOff>
      <xdr:row>100</xdr:row>
      <xdr:rowOff>0</xdr:rowOff>
    </xdr:to>
    <xdr:sp>
      <xdr:nvSpPr>
        <xdr:cNvPr id="348" name="Line 348"/>
        <xdr:cNvSpPr>
          <a:spLocks/>
        </xdr:cNvSpPr>
      </xdr:nvSpPr>
      <xdr:spPr>
        <a:xfrm>
          <a:off x="4029075" y="2971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152400</xdr:rowOff>
    </xdr:from>
    <xdr:to>
      <xdr:col>4</xdr:col>
      <xdr:colOff>0</xdr:colOff>
      <xdr:row>104</xdr:row>
      <xdr:rowOff>152400</xdr:rowOff>
    </xdr:to>
    <xdr:sp>
      <xdr:nvSpPr>
        <xdr:cNvPr id="349" name="Line 349"/>
        <xdr:cNvSpPr>
          <a:spLocks/>
        </xdr:cNvSpPr>
      </xdr:nvSpPr>
      <xdr:spPr>
        <a:xfrm>
          <a:off x="4029075" y="3132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152400</xdr:rowOff>
    </xdr:from>
    <xdr:to>
      <xdr:col>4</xdr:col>
      <xdr:colOff>0</xdr:colOff>
      <xdr:row>104</xdr:row>
      <xdr:rowOff>152400</xdr:rowOff>
    </xdr:to>
    <xdr:sp>
      <xdr:nvSpPr>
        <xdr:cNvPr id="350" name="Line 350"/>
        <xdr:cNvSpPr>
          <a:spLocks/>
        </xdr:cNvSpPr>
      </xdr:nvSpPr>
      <xdr:spPr>
        <a:xfrm>
          <a:off x="4029075" y="3132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351" name="Line 351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352" name="Line 352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353" name="Line 353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354" name="Line 354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123825</xdr:rowOff>
    </xdr:from>
    <xdr:to>
      <xdr:col>4</xdr:col>
      <xdr:colOff>0</xdr:colOff>
      <xdr:row>10</xdr:row>
      <xdr:rowOff>123825</xdr:rowOff>
    </xdr:to>
    <xdr:sp>
      <xdr:nvSpPr>
        <xdr:cNvPr id="355" name="Line 355"/>
        <xdr:cNvSpPr>
          <a:spLocks/>
        </xdr:cNvSpPr>
      </xdr:nvSpPr>
      <xdr:spPr>
        <a:xfrm>
          <a:off x="4029075" y="224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356" name="Line 356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357" name="Line 357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358" name="Line 358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359" name="Line 359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360" name="Line 360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361" name="Line 361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362" name="Line 362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363" name="Line 363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364" name="Line 364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365" name="Line 365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366" name="Line 366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367" name="Line 367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368" name="Line 368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369" name="Line 369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370" name="Line 370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371" name="Line 371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372" name="Line 372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373" name="Line 373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374" name="Line 374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375" name="Line 375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376" name="Line 376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377" name="Line 377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378" name="Line 378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0</xdr:rowOff>
    </xdr:from>
    <xdr:to>
      <xdr:col>4</xdr:col>
      <xdr:colOff>0</xdr:colOff>
      <xdr:row>99</xdr:row>
      <xdr:rowOff>0</xdr:rowOff>
    </xdr:to>
    <xdr:sp>
      <xdr:nvSpPr>
        <xdr:cNvPr id="379" name="Line 379"/>
        <xdr:cNvSpPr>
          <a:spLocks/>
        </xdr:cNvSpPr>
      </xdr:nvSpPr>
      <xdr:spPr>
        <a:xfrm>
          <a:off x="4029075" y="2907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0</xdr:rowOff>
    </xdr:from>
    <xdr:to>
      <xdr:col>4</xdr:col>
      <xdr:colOff>0</xdr:colOff>
      <xdr:row>99</xdr:row>
      <xdr:rowOff>0</xdr:rowOff>
    </xdr:to>
    <xdr:sp>
      <xdr:nvSpPr>
        <xdr:cNvPr id="380" name="Line 380"/>
        <xdr:cNvSpPr>
          <a:spLocks/>
        </xdr:cNvSpPr>
      </xdr:nvSpPr>
      <xdr:spPr>
        <a:xfrm>
          <a:off x="4029075" y="2907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0</xdr:rowOff>
    </xdr:from>
    <xdr:to>
      <xdr:col>4</xdr:col>
      <xdr:colOff>0</xdr:colOff>
      <xdr:row>99</xdr:row>
      <xdr:rowOff>0</xdr:rowOff>
    </xdr:to>
    <xdr:sp>
      <xdr:nvSpPr>
        <xdr:cNvPr id="381" name="Line 381"/>
        <xdr:cNvSpPr>
          <a:spLocks/>
        </xdr:cNvSpPr>
      </xdr:nvSpPr>
      <xdr:spPr>
        <a:xfrm>
          <a:off x="4029075" y="2907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0</xdr:rowOff>
    </xdr:from>
    <xdr:to>
      <xdr:col>4</xdr:col>
      <xdr:colOff>0</xdr:colOff>
      <xdr:row>99</xdr:row>
      <xdr:rowOff>0</xdr:rowOff>
    </xdr:to>
    <xdr:sp>
      <xdr:nvSpPr>
        <xdr:cNvPr id="382" name="Line 382"/>
        <xdr:cNvSpPr>
          <a:spLocks/>
        </xdr:cNvSpPr>
      </xdr:nvSpPr>
      <xdr:spPr>
        <a:xfrm>
          <a:off x="4029075" y="2907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0</xdr:rowOff>
    </xdr:from>
    <xdr:to>
      <xdr:col>4</xdr:col>
      <xdr:colOff>0</xdr:colOff>
      <xdr:row>99</xdr:row>
      <xdr:rowOff>0</xdr:rowOff>
    </xdr:to>
    <xdr:sp>
      <xdr:nvSpPr>
        <xdr:cNvPr id="383" name="Line 383"/>
        <xdr:cNvSpPr>
          <a:spLocks/>
        </xdr:cNvSpPr>
      </xdr:nvSpPr>
      <xdr:spPr>
        <a:xfrm>
          <a:off x="4029075" y="2907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0</xdr:rowOff>
    </xdr:from>
    <xdr:to>
      <xdr:col>4</xdr:col>
      <xdr:colOff>0</xdr:colOff>
      <xdr:row>99</xdr:row>
      <xdr:rowOff>0</xdr:rowOff>
    </xdr:to>
    <xdr:sp>
      <xdr:nvSpPr>
        <xdr:cNvPr id="384" name="Line 384"/>
        <xdr:cNvSpPr>
          <a:spLocks/>
        </xdr:cNvSpPr>
      </xdr:nvSpPr>
      <xdr:spPr>
        <a:xfrm>
          <a:off x="4029075" y="2907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103</xdr:row>
      <xdr:rowOff>0</xdr:rowOff>
    </xdr:from>
    <xdr:to>
      <xdr:col>4</xdr:col>
      <xdr:colOff>0</xdr:colOff>
      <xdr:row>103</xdr:row>
      <xdr:rowOff>0</xdr:rowOff>
    </xdr:to>
    <xdr:sp>
      <xdr:nvSpPr>
        <xdr:cNvPr id="385" name="Line 385"/>
        <xdr:cNvSpPr>
          <a:spLocks/>
        </xdr:cNvSpPr>
      </xdr:nvSpPr>
      <xdr:spPr>
        <a:xfrm>
          <a:off x="4029075" y="3092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103</xdr:row>
      <xdr:rowOff>0</xdr:rowOff>
    </xdr:from>
    <xdr:to>
      <xdr:col>4</xdr:col>
      <xdr:colOff>0</xdr:colOff>
      <xdr:row>103</xdr:row>
      <xdr:rowOff>0</xdr:rowOff>
    </xdr:to>
    <xdr:sp>
      <xdr:nvSpPr>
        <xdr:cNvPr id="386" name="Line 386"/>
        <xdr:cNvSpPr>
          <a:spLocks/>
        </xdr:cNvSpPr>
      </xdr:nvSpPr>
      <xdr:spPr>
        <a:xfrm>
          <a:off x="4029075" y="3092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103</xdr:row>
      <xdr:rowOff>0</xdr:rowOff>
    </xdr:from>
    <xdr:to>
      <xdr:col>4</xdr:col>
      <xdr:colOff>0</xdr:colOff>
      <xdr:row>103</xdr:row>
      <xdr:rowOff>0</xdr:rowOff>
    </xdr:to>
    <xdr:sp>
      <xdr:nvSpPr>
        <xdr:cNvPr id="387" name="Line 387"/>
        <xdr:cNvSpPr>
          <a:spLocks/>
        </xdr:cNvSpPr>
      </xdr:nvSpPr>
      <xdr:spPr>
        <a:xfrm>
          <a:off x="4029075" y="3092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388" name="Line 388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389" name="Line 389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390" name="Line 390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391" name="Line 391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392" name="Line 392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393" name="Line 393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394" name="Line 394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395" name="Line 395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396" name="Line 396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397" name="Line 397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398" name="Line 398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399" name="Line 399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400" name="Line 400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401" name="Line 401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402" name="Line 402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403" name="Line 403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404" name="Line 404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405" name="Line 405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406" name="Line 406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407" name="Line 407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408" name="Line 408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409" name="Line 409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410" name="Line 410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411" name="Line 411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412" name="Line 412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413" name="Line 413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414" name="Line 414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415" name="Line 415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416" name="Line 416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417" name="Line 417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418" name="Line 418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419" name="Line 419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420" name="Line 420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421" name="Line 421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422" name="Line 422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423" name="Line 423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424" name="Line 424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425" name="Line 425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426" name="Line 426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427" name="Line 427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428" name="Line 428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429" name="Line 429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430" name="Line 430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431" name="Line 431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0</xdr:rowOff>
    </xdr:from>
    <xdr:to>
      <xdr:col>4</xdr:col>
      <xdr:colOff>0</xdr:colOff>
      <xdr:row>99</xdr:row>
      <xdr:rowOff>0</xdr:rowOff>
    </xdr:to>
    <xdr:sp>
      <xdr:nvSpPr>
        <xdr:cNvPr id="432" name="Line 432"/>
        <xdr:cNvSpPr>
          <a:spLocks/>
        </xdr:cNvSpPr>
      </xdr:nvSpPr>
      <xdr:spPr>
        <a:xfrm>
          <a:off x="4029075" y="2907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0</xdr:rowOff>
    </xdr:from>
    <xdr:to>
      <xdr:col>4</xdr:col>
      <xdr:colOff>0</xdr:colOff>
      <xdr:row>99</xdr:row>
      <xdr:rowOff>0</xdr:rowOff>
    </xdr:to>
    <xdr:sp>
      <xdr:nvSpPr>
        <xdr:cNvPr id="433" name="Line 433"/>
        <xdr:cNvSpPr>
          <a:spLocks/>
        </xdr:cNvSpPr>
      </xdr:nvSpPr>
      <xdr:spPr>
        <a:xfrm>
          <a:off x="4029075" y="2907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0</xdr:rowOff>
    </xdr:from>
    <xdr:to>
      <xdr:col>4</xdr:col>
      <xdr:colOff>0</xdr:colOff>
      <xdr:row>99</xdr:row>
      <xdr:rowOff>0</xdr:rowOff>
    </xdr:to>
    <xdr:sp>
      <xdr:nvSpPr>
        <xdr:cNvPr id="434" name="Line 434"/>
        <xdr:cNvSpPr>
          <a:spLocks/>
        </xdr:cNvSpPr>
      </xdr:nvSpPr>
      <xdr:spPr>
        <a:xfrm>
          <a:off x="4029075" y="2907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0</xdr:rowOff>
    </xdr:from>
    <xdr:to>
      <xdr:col>4</xdr:col>
      <xdr:colOff>0</xdr:colOff>
      <xdr:row>99</xdr:row>
      <xdr:rowOff>0</xdr:rowOff>
    </xdr:to>
    <xdr:sp>
      <xdr:nvSpPr>
        <xdr:cNvPr id="435" name="Line 435"/>
        <xdr:cNvSpPr>
          <a:spLocks/>
        </xdr:cNvSpPr>
      </xdr:nvSpPr>
      <xdr:spPr>
        <a:xfrm>
          <a:off x="4029075" y="2907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0</xdr:rowOff>
    </xdr:from>
    <xdr:to>
      <xdr:col>4</xdr:col>
      <xdr:colOff>0</xdr:colOff>
      <xdr:row>99</xdr:row>
      <xdr:rowOff>0</xdr:rowOff>
    </xdr:to>
    <xdr:sp>
      <xdr:nvSpPr>
        <xdr:cNvPr id="436" name="Line 436"/>
        <xdr:cNvSpPr>
          <a:spLocks/>
        </xdr:cNvSpPr>
      </xdr:nvSpPr>
      <xdr:spPr>
        <a:xfrm>
          <a:off x="4029075" y="2907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103</xdr:row>
      <xdr:rowOff>0</xdr:rowOff>
    </xdr:from>
    <xdr:to>
      <xdr:col>4</xdr:col>
      <xdr:colOff>0</xdr:colOff>
      <xdr:row>103</xdr:row>
      <xdr:rowOff>0</xdr:rowOff>
    </xdr:to>
    <xdr:sp>
      <xdr:nvSpPr>
        <xdr:cNvPr id="437" name="Line 437"/>
        <xdr:cNvSpPr>
          <a:spLocks/>
        </xdr:cNvSpPr>
      </xdr:nvSpPr>
      <xdr:spPr>
        <a:xfrm>
          <a:off x="4029075" y="3092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103</xdr:row>
      <xdr:rowOff>0</xdr:rowOff>
    </xdr:from>
    <xdr:to>
      <xdr:col>4</xdr:col>
      <xdr:colOff>0</xdr:colOff>
      <xdr:row>103</xdr:row>
      <xdr:rowOff>0</xdr:rowOff>
    </xdr:to>
    <xdr:sp>
      <xdr:nvSpPr>
        <xdr:cNvPr id="438" name="Line 438"/>
        <xdr:cNvSpPr>
          <a:spLocks/>
        </xdr:cNvSpPr>
      </xdr:nvSpPr>
      <xdr:spPr>
        <a:xfrm>
          <a:off x="4029075" y="3092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103</xdr:row>
      <xdr:rowOff>0</xdr:rowOff>
    </xdr:from>
    <xdr:to>
      <xdr:col>4</xdr:col>
      <xdr:colOff>0</xdr:colOff>
      <xdr:row>103</xdr:row>
      <xdr:rowOff>0</xdr:rowOff>
    </xdr:to>
    <xdr:sp>
      <xdr:nvSpPr>
        <xdr:cNvPr id="439" name="Line 439"/>
        <xdr:cNvSpPr>
          <a:spLocks/>
        </xdr:cNvSpPr>
      </xdr:nvSpPr>
      <xdr:spPr>
        <a:xfrm>
          <a:off x="4029075" y="3092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440" name="Line 440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441" name="Line 441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442" name="Line 442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443" name="Line 443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444" name="Line 444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445" name="Line 445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446" name="Line 446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447" name="Line 447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448" name="Line 448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449" name="Line 449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450" name="Line 450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451" name="Line 451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452" name="Line 452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453" name="Line 453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454" name="Line 454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455" name="Line 455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456" name="Line 456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457" name="Line 457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458" name="Line 458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459" name="Line 459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460" name="Line 460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461" name="Line 461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462" name="Line 462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463" name="Line 463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361950</xdr:colOff>
      <xdr:row>125</xdr:row>
      <xdr:rowOff>0</xdr:rowOff>
    </xdr:from>
    <xdr:to>
      <xdr:col>1</xdr:col>
      <xdr:colOff>466725</xdr:colOff>
      <xdr:row>125</xdr:row>
      <xdr:rowOff>0</xdr:rowOff>
    </xdr:to>
    <xdr:sp>
      <xdr:nvSpPr>
        <xdr:cNvPr id="464" name="Line 464"/>
        <xdr:cNvSpPr>
          <a:spLocks/>
        </xdr:cNvSpPr>
      </xdr:nvSpPr>
      <xdr:spPr>
        <a:xfrm>
          <a:off x="733425" y="364331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361950</xdr:colOff>
      <xdr:row>125</xdr:row>
      <xdr:rowOff>0</xdr:rowOff>
    </xdr:from>
    <xdr:to>
      <xdr:col>1</xdr:col>
      <xdr:colOff>466725</xdr:colOff>
      <xdr:row>125</xdr:row>
      <xdr:rowOff>0</xdr:rowOff>
    </xdr:to>
    <xdr:sp>
      <xdr:nvSpPr>
        <xdr:cNvPr id="465" name="Line 465"/>
        <xdr:cNvSpPr>
          <a:spLocks/>
        </xdr:cNvSpPr>
      </xdr:nvSpPr>
      <xdr:spPr>
        <a:xfrm>
          <a:off x="733425" y="364331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352425</xdr:colOff>
      <xdr:row>125</xdr:row>
      <xdr:rowOff>0</xdr:rowOff>
    </xdr:from>
    <xdr:to>
      <xdr:col>1</xdr:col>
      <xdr:colOff>457200</xdr:colOff>
      <xdr:row>125</xdr:row>
      <xdr:rowOff>0</xdr:rowOff>
    </xdr:to>
    <xdr:sp>
      <xdr:nvSpPr>
        <xdr:cNvPr id="466" name="Line 466"/>
        <xdr:cNvSpPr>
          <a:spLocks/>
        </xdr:cNvSpPr>
      </xdr:nvSpPr>
      <xdr:spPr>
        <a:xfrm>
          <a:off x="723900" y="364331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161925</xdr:rowOff>
    </xdr:from>
    <xdr:to>
      <xdr:col>4</xdr:col>
      <xdr:colOff>0</xdr:colOff>
      <xdr:row>19</xdr:row>
      <xdr:rowOff>161925</xdr:rowOff>
    </xdr:to>
    <xdr:sp>
      <xdr:nvSpPr>
        <xdr:cNvPr id="467" name="Line 467"/>
        <xdr:cNvSpPr>
          <a:spLocks/>
        </xdr:cNvSpPr>
      </xdr:nvSpPr>
      <xdr:spPr>
        <a:xfrm>
          <a:off x="4029075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266700</xdr:rowOff>
    </xdr:from>
    <xdr:to>
      <xdr:col>4</xdr:col>
      <xdr:colOff>0</xdr:colOff>
      <xdr:row>20</xdr:row>
      <xdr:rowOff>266700</xdr:rowOff>
    </xdr:to>
    <xdr:sp>
      <xdr:nvSpPr>
        <xdr:cNvPr id="468" name="Line 468"/>
        <xdr:cNvSpPr>
          <a:spLocks/>
        </xdr:cNvSpPr>
      </xdr:nvSpPr>
      <xdr:spPr>
        <a:xfrm>
          <a:off x="4029075" y="530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266700</xdr:rowOff>
    </xdr:from>
    <xdr:to>
      <xdr:col>4</xdr:col>
      <xdr:colOff>0</xdr:colOff>
      <xdr:row>20</xdr:row>
      <xdr:rowOff>266700</xdr:rowOff>
    </xdr:to>
    <xdr:sp>
      <xdr:nvSpPr>
        <xdr:cNvPr id="469" name="Line 469"/>
        <xdr:cNvSpPr>
          <a:spLocks/>
        </xdr:cNvSpPr>
      </xdr:nvSpPr>
      <xdr:spPr>
        <a:xfrm>
          <a:off x="4029075" y="530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333375</xdr:rowOff>
    </xdr:from>
    <xdr:to>
      <xdr:col>4</xdr:col>
      <xdr:colOff>0</xdr:colOff>
      <xdr:row>21</xdr:row>
      <xdr:rowOff>333375</xdr:rowOff>
    </xdr:to>
    <xdr:sp>
      <xdr:nvSpPr>
        <xdr:cNvPr id="470" name="Line 470"/>
        <xdr:cNvSpPr>
          <a:spLocks/>
        </xdr:cNvSpPr>
      </xdr:nvSpPr>
      <xdr:spPr>
        <a:xfrm>
          <a:off x="4029075" y="569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333375</xdr:rowOff>
    </xdr:from>
    <xdr:to>
      <xdr:col>4</xdr:col>
      <xdr:colOff>0</xdr:colOff>
      <xdr:row>21</xdr:row>
      <xdr:rowOff>333375</xdr:rowOff>
    </xdr:to>
    <xdr:sp>
      <xdr:nvSpPr>
        <xdr:cNvPr id="471" name="Line 471"/>
        <xdr:cNvSpPr>
          <a:spLocks/>
        </xdr:cNvSpPr>
      </xdr:nvSpPr>
      <xdr:spPr>
        <a:xfrm>
          <a:off x="4029075" y="569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28</xdr:row>
      <xdr:rowOff>161925</xdr:rowOff>
    </xdr:from>
    <xdr:to>
      <xdr:col>4</xdr:col>
      <xdr:colOff>0</xdr:colOff>
      <xdr:row>28</xdr:row>
      <xdr:rowOff>161925</xdr:rowOff>
    </xdr:to>
    <xdr:sp>
      <xdr:nvSpPr>
        <xdr:cNvPr id="472" name="Line 472"/>
        <xdr:cNvSpPr>
          <a:spLocks/>
        </xdr:cNvSpPr>
      </xdr:nvSpPr>
      <xdr:spPr>
        <a:xfrm>
          <a:off x="4029075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29</xdr:row>
      <xdr:rowOff>228600</xdr:rowOff>
    </xdr:from>
    <xdr:to>
      <xdr:col>4</xdr:col>
      <xdr:colOff>0</xdr:colOff>
      <xdr:row>29</xdr:row>
      <xdr:rowOff>228600</xdr:rowOff>
    </xdr:to>
    <xdr:sp>
      <xdr:nvSpPr>
        <xdr:cNvPr id="473" name="Line 473"/>
        <xdr:cNvSpPr>
          <a:spLocks/>
        </xdr:cNvSpPr>
      </xdr:nvSpPr>
      <xdr:spPr>
        <a:xfrm>
          <a:off x="4029075" y="790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29</xdr:row>
      <xdr:rowOff>228600</xdr:rowOff>
    </xdr:from>
    <xdr:to>
      <xdr:col>4</xdr:col>
      <xdr:colOff>0</xdr:colOff>
      <xdr:row>29</xdr:row>
      <xdr:rowOff>228600</xdr:rowOff>
    </xdr:to>
    <xdr:sp>
      <xdr:nvSpPr>
        <xdr:cNvPr id="474" name="Line 474"/>
        <xdr:cNvSpPr>
          <a:spLocks/>
        </xdr:cNvSpPr>
      </xdr:nvSpPr>
      <xdr:spPr>
        <a:xfrm>
          <a:off x="4029075" y="790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333375</xdr:rowOff>
    </xdr:from>
    <xdr:to>
      <xdr:col>4</xdr:col>
      <xdr:colOff>0</xdr:colOff>
      <xdr:row>33</xdr:row>
      <xdr:rowOff>333375</xdr:rowOff>
    </xdr:to>
    <xdr:sp>
      <xdr:nvSpPr>
        <xdr:cNvPr id="475" name="Line 475"/>
        <xdr:cNvSpPr>
          <a:spLocks/>
        </xdr:cNvSpPr>
      </xdr:nvSpPr>
      <xdr:spPr>
        <a:xfrm>
          <a:off x="4029075" y="953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333375</xdr:rowOff>
    </xdr:from>
    <xdr:to>
      <xdr:col>4</xdr:col>
      <xdr:colOff>0</xdr:colOff>
      <xdr:row>33</xdr:row>
      <xdr:rowOff>333375</xdr:rowOff>
    </xdr:to>
    <xdr:sp>
      <xdr:nvSpPr>
        <xdr:cNvPr id="476" name="Line 476"/>
        <xdr:cNvSpPr>
          <a:spLocks/>
        </xdr:cNvSpPr>
      </xdr:nvSpPr>
      <xdr:spPr>
        <a:xfrm>
          <a:off x="4029075" y="953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36</xdr:row>
      <xdr:rowOff>333375</xdr:rowOff>
    </xdr:from>
    <xdr:to>
      <xdr:col>4</xdr:col>
      <xdr:colOff>0</xdr:colOff>
      <xdr:row>36</xdr:row>
      <xdr:rowOff>333375</xdr:rowOff>
    </xdr:to>
    <xdr:sp>
      <xdr:nvSpPr>
        <xdr:cNvPr id="477" name="Line 477"/>
        <xdr:cNvSpPr>
          <a:spLocks/>
        </xdr:cNvSpPr>
      </xdr:nvSpPr>
      <xdr:spPr>
        <a:xfrm>
          <a:off x="4029075" y="1066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36</xdr:row>
      <xdr:rowOff>333375</xdr:rowOff>
    </xdr:from>
    <xdr:to>
      <xdr:col>4</xdr:col>
      <xdr:colOff>0</xdr:colOff>
      <xdr:row>36</xdr:row>
      <xdr:rowOff>333375</xdr:rowOff>
    </xdr:to>
    <xdr:sp>
      <xdr:nvSpPr>
        <xdr:cNvPr id="478" name="Line 478"/>
        <xdr:cNvSpPr>
          <a:spLocks/>
        </xdr:cNvSpPr>
      </xdr:nvSpPr>
      <xdr:spPr>
        <a:xfrm>
          <a:off x="4029075" y="1066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50</xdr:row>
      <xdr:rowOff>161925</xdr:rowOff>
    </xdr:from>
    <xdr:to>
      <xdr:col>4</xdr:col>
      <xdr:colOff>0</xdr:colOff>
      <xdr:row>50</xdr:row>
      <xdr:rowOff>161925</xdr:rowOff>
    </xdr:to>
    <xdr:sp>
      <xdr:nvSpPr>
        <xdr:cNvPr id="479" name="Line 479"/>
        <xdr:cNvSpPr>
          <a:spLocks/>
        </xdr:cNvSpPr>
      </xdr:nvSpPr>
      <xdr:spPr>
        <a:xfrm>
          <a:off x="4029075" y="1373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51</xdr:row>
      <xdr:rowOff>161925</xdr:rowOff>
    </xdr:from>
    <xdr:to>
      <xdr:col>4</xdr:col>
      <xdr:colOff>0</xdr:colOff>
      <xdr:row>51</xdr:row>
      <xdr:rowOff>161925</xdr:rowOff>
    </xdr:to>
    <xdr:sp>
      <xdr:nvSpPr>
        <xdr:cNvPr id="480" name="Line 480"/>
        <xdr:cNvSpPr>
          <a:spLocks/>
        </xdr:cNvSpPr>
      </xdr:nvSpPr>
      <xdr:spPr>
        <a:xfrm>
          <a:off x="4029075" y="1389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51</xdr:row>
      <xdr:rowOff>161925</xdr:rowOff>
    </xdr:from>
    <xdr:to>
      <xdr:col>4</xdr:col>
      <xdr:colOff>0</xdr:colOff>
      <xdr:row>51</xdr:row>
      <xdr:rowOff>161925</xdr:rowOff>
    </xdr:to>
    <xdr:sp>
      <xdr:nvSpPr>
        <xdr:cNvPr id="481" name="Line 481"/>
        <xdr:cNvSpPr>
          <a:spLocks/>
        </xdr:cNvSpPr>
      </xdr:nvSpPr>
      <xdr:spPr>
        <a:xfrm>
          <a:off x="4029075" y="1389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53</xdr:row>
      <xdr:rowOff>0</xdr:rowOff>
    </xdr:from>
    <xdr:to>
      <xdr:col>4</xdr:col>
      <xdr:colOff>0</xdr:colOff>
      <xdr:row>53</xdr:row>
      <xdr:rowOff>0</xdr:rowOff>
    </xdr:to>
    <xdr:sp>
      <xdr:nvSpPr>
        <xdr:cNvPr id="482" name="Line 482"/>
        <xdr:cNvSpPr>
          <a:spLocks/>
        </xdr:cNvSpPr>
      </xdr:nvSpPr>
      <xdr:spPr>
        <a:xfrm>
          <a:off x="4029075" y="1470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53</xdr:row>
      <xdr:rowOff>0</xdr:rowOff>
    </xdr:from>
    <xdr:to>
      <xdr:col>4</xdr:col>
      <xdr:colOff>0</xdr:colOff>
      <xdr:row>53</xdr:row>
      <xdr:rowOff>0</xdr:rowOff>
    </xdr:to>
    <xdr:sp>
      <xdr:nvSpPr>
        <xdr:cNvPr id="483" name="Line 483"/>
        <xdr:cNvSpPr>
          <a:spLocks/>
        </xdr:cNvSpPr>
      </xdr:nvSpPr>
      <xdr:spPr>
        <a:xfrm>
          <a:off x="4029075" y="1470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333375</xdr:rowOff>
    </xdr:from>
    <xdr:to>
      <xdr:col>4</xdr:col>
      <xdr:colOff>0</xdr:colOff>
      <xdr:row>56</xdr:row>
      <xdr:rowOff>333375</xdr:rowOff>
    </xdr:to>
    <xdr:sp>
      <xdr:nvSpPr>
        <xdr:cNvPr id="484" name="Line 484"/>
        <xdr:cNvSpPr>
          <a:spLocks/>
        </xdr:cNvSpPr>
      </xdr:nvSpPr>
      <xdr:spPr>
        <a:xfrm>
          <a:off x="4029075" y="1553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333375</xdr:rowOff>
    </xdr:from>
    <xdr:to>
      <xdr:col>4</xdr:col>
      <xdr:colOff>0</xdr:colOff>
      <xdr:row>56</xdr:row>
      <xdr:rowOff>333375</xdr:rowOff>
    </xdr:to>
    <xdr:sp>
      <xdr:nvSpPr>
        <xdr:cNvPr id="485" name="Line 485"/>
        <xdr:cNvSpPr>
          <a:spLocks/>
        </xdr:cNvSpPr>
      </xdr:nvSpPr>
      <xdr:spPr>
        <a:xfrm>
          <a:off x="4029075" y="1553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65</xdr:row>
      <xdr:rowOff>228600</xdr:rowOff>
    </xdr:from>
    <xdr:to>
      <xdr:col>4</xdr:col>
      <xdr:colOff>0</xdr:colOff>
      <xdr:row>65</xdr:row>
      <xdr:rowOff>228600</xdr:rowOff>
    </xdr:to>
    <xdr:sp>
      <xdr:nvSpPr>
        <xdr:cNvPr id="486" name="Line 486"/>
        <xdr:cNvSpPr>
          <a:spLocks/>
        </xdr:cNvSpPr>
      </xdr:nvSpPr>
      <xdr:spPr>
        <a:xfrm>
          <a:off x="4029075" y="18345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66</xdr:row>
      <xdr:rowOff>0</xdr:rowOff>
    </xdr:from>
    <xdr:to>
      <xdr:col>4</xdr:col>
      <xdr:colOff>0</xdr:colOff>
      <xdr:row>66</xdr:row>
      <xdr:rowOff>0</xdr:rowOff>
    </xdr:to>
    <xdr:sp>
      <xdr:nvSpPr>
        <xdr:cNvPr id="487" name="Line 487"/>
        <xdr:cNvSpPr>
          <a:spLocks/>
        </xdr:cNvSpPr>
      </xdr:nvSpPr>
      <xdr:spPr>
        <a:xfrm>
          <a:off x="4029075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66</xdr:row>
      <xdr:rowOff>0</xdr:rowOff>
    </xdr:from>
    <xdr:to>
      <xdr:col>4</xdr:col>
      <xdr:colOff>0</xdr:colOff>
      <xdr:row>66</xdr:row>
      <xdr:rowOff>0</xdr:rowOff>
    </xdr:to>
    <xdr:sp>
      <xdr:nvSpPr>
        <xdr:cNvPr id="488" name="Line 488"/>
        <xdr:cNvSpPr>
          <a:spLocks/>
        </xdr:cNvSpPr>
      </xdr:nvSpPr>
      <xdr:spPr>
        <a:xfrm>
          <a:off x="4029075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67</xdr:row>
      <xdr:rowOff>0</xdr:rowOff>
    </xdr:from>
    <xdr:to>
      <xdr:col>4</xdr:col>
      <xdr:colOff>0</xdr:colOff>
      <xdr:row>67</xdr:row>
      <xdr:rowOff>0</xdr:rowOff>
    </xdr:to>
    <xdr:sp>
      <xdr:nvSpPr>
        <xdr:cNvPr id="489" name="Line 489"/>
        <xdr:cNvSpPr>
          <a:spLocks/>
        </xdr:cNvSpPr>
      </xdr:nvSpPr>
      <xdr:spPr>
        <a:xfrm>
          <a:off x="4029075" y="1876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67</xdr:row>
      <xdr:rowOff>0</xdr:rowOff>
    </xdr:from>
    <xdr:to>
      <xdr:col>4</xdr:col>
      <xdr:colOff>0</xdr:colOff>
      <xdr:row>67</xdr:row>
      <xdr:rowOff>0</xdr:rowOff>
    </xdr:to>
    <xdr:sp>
      <xdr:nvSpPr>
        <xdr:cNvPr id="490" name="Line 490"/>
        <xdr:cNvSpPr>
          <a:spLocks/>
        </xdr:cNvSpPr>
      </xdr:nvSpPr>
      <xdr:spPr>
        <a:xfrm>
          <a:off x="4029075" y="1876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491" name="Line 491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492" name="Line 492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493" name="Line 493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494" name="Line 494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495" name="Line 495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496" name="Line 496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497" name="Line 497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498" name="Line 498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499" name="Line 499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500" name="Line 500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501" name="Line 501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502" name="Line 502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503" name="Line 503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504" name="Line 504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505" name="Line 505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506" name="Line 506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507" name="Line 507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0</xdr:rowOff>
    </xdr:from>
    <xdr:to>
      <xdr:col>4</xdr:col>
      <xdr:colOff>0</xdr:colOff>
      <xdr:row>99</xdr:row>
      <xdr:rowOff>0</xdr:rowOff>
    </xdr:to>
    <xdr:sp>
      <xdr:nvSpPr>
        <xdr:cNvPr id="508" name="Line 508"/>
        <xdr:cNvSpPr>
          <a:spLocks/>
        </xdr:cNvSpPr>
      </xdr:nvSpPr>
      <xdr:spPr>
        <a:xfrm>
          <a:off x="4029075" y="2907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0</xdr:rowOff>
    </xdr:from>
    <xdr:to>
      <xdr:col>4</xdr:col>
      <xdr:colOff>0</xdr:colOff>
      <xdr:row>99</xdr:row>
      <xdr:rowOff>0</xdr:rowOff>
    </xdr:to>
    <xdr:sp>
      <xdr:nvSpPr>
        <xdr:cNvPr id="509" name="Line 509"/>
        <xdr:cNvSpPr>
          <a:spLocks/>
        </xdr:cNvSpPr>
      </xdr:nvSpPr>
      <xdr:spPr>
        <a:xfrm>
          <a:off x="4029075" y="2907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510" name="Line 510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511" name="Line 511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512" name="Line 512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513" name="Line 513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514" name="Line 514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515" name="Line 515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516" name="Line 516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517" name="Line 517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518" name="Line 518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519" name="Line 519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520" name="Line 520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521" name="Line 521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522" name="Line 522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523" name="Line 523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524" name="Line 524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361950</xdr:colOff>
      <xdr:row>125</xdr:row>
      <xdr:rowOff>0</xdr:rowOff>
    </xdr:from>
    <xdr:to>
      <xdr:col>1</xdr:col>
      <xdr:colOff>466725</xdr:colOff>
      <xdr:row>125</xdr:row>
      <xdr:rowOff>0</xdr:rowOff>
    </xdr:to>
    <xdr:sp>
      <xdr:nvSpPr>
        <xdr:cNvPr id="525" name="Line 525"/>
        <xdr:cNvSpPr>
          <a:spLocks/>
        </xdr:cNvSpPr>
      </xdr:nvSpPr>
      <xdr:spPr>
        <a:xfrm>
          <a:off x="733425" y="364331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152400</xdr:rowOff>
    </xdr:from>
    <xdr:to>
      <xdr:col>4</xdr:col>
      <xdr:colOff>0</xdr:colOff>
      <xdr:row>99</xdr:row>
      <xdr:rowOff>152400</xdr:rowOff>
    </xdr:to>
    <xdr:sp>
      <xdr:nvSpPr>
        <xdr:cNvPr id="526" name="Line 526"/>
        <xdr:cNvSpPr>
          <a:spLocks/>
        </xdr:cNvSpPr>
      </xdr:nvSpPr>
      <xdr:spPr>
        <a:xfrm>
          <a:off x="4029075" y="29222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152400</xdr:rowOff>
    </xdr:from>
    <xdr:to>
      <xdr:col>4</xdr:col>
      <xdr:colOff>0</xdr:colOff>
      <xdr:row>99</xdr:row>
      <xdr:rowOff>152400</xdr:rowOff>
    </xdr:to>
    <xdr:sp>
      <xdr:nvSpPr>
        <xdr:cNvPr id="527" name="Line 527"/>
        <xdr:cNvSpPr>
          <a:spLocks/>
        </xdr:cNvSpPr>
      </xdr:nvSpPr>
      <xdr:spPr>
        <a:xfrm>
          <a:off x="4029075" y="29222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100</xdr:row>
      <xdr:rowOff>0</xdr:rowOff>
    </xdr:from>
    <xdr:to>
      <xdr:col>4</xdr:col>
      <xdr:colOff>0</xdr:colOff>
      <xdr:row>100</xdr:row>
      <xdr:rowOff>0</xdr:rowOff>
    </xdr:to>
    <xdr:sp>
      <xdr:nvSpPr>
        <xdr:cNvPr id="528" name="Line 528"/>
        <xdr:cNvSpPr>
          <a:spLocks/>
        </xdr:cNvSpPr>
      </xdr:nvSpPr>
      <xdr:spPr>
        <a:xfrm>
          <a:off x="4029075" y="2971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100</xdr:row>
      <xdr:rowOff>0</xdr:rowOff>
    </xdr:from>
    <xdr:to>
      <xdr:col>4</xdr:col>
      <xdr:colOff>0</xdr:colOff>
      <xdr:row>100</xdr:row>
      <xdr:rowOff>0</xdr:rowOff>
    </xdr:to>
    <xdr:sp>
      <xdr:nvSpPr>
        <xdr:cNvPr id="529" name="Line 529"/>
        <xdr:cNvSpPr>
          <a:spLocks/>
        </xdr:cNvSpPr>
      </xdr:nvSpPr>
      <xdr:spPr>
        <a:xfrm>
          <a:off x="4029075" y="2971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152400</xdr:rowOff>
    </xdr:from>
    <xdr:to>
      <xdr:col>4</xdr:col>
      <xdr:colOff>0</xdr:colOff>
      <xdr:row>104</xdr:row>
      <xdr:rowOff>152400</xdr:rowOff>
    </xdr:to>
    <xdr:sp>
      <xdr:nvSpPr>
        <xdr:cNvPr id="530" name="Line 530"/>
        <xdr:cNvSpPr>
          <a:spLocks/>
        </xdr:cNvSpPr>
      </xdr:nvSpPr>
      <xdr:spPr>
        <a:xfrm>
          <a:off x="4029075" y="3132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152400</xdr:rowOff>
    </xdr:from>
    <xdr:to>
      <xdr:col>4</xdr:col>
      <xdr:colOff>0</xdr:colOff>
      <xdr:row>104</xdr:row>
      <xdr:rowOff>152400</xdr:rowOff>
    </xdr:to>
    <xdr:sp>
      <xdr:nvSpPr>
        <xdr:cNvPr id="531" name="Line 531"/>
        <xdr:cNvSpPr>
          <a:spLocks/>
        </xdr:cNvSpPr>
      </xdr:nvSpPr>
      <xdr:spPr>
        <a:xfrm>
          <a:off x="4029075" y="3132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532" name="Line 532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533" name="Line 533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534" name="Line 534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535" name="Line 535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123825</xdr:rowOff>
    </xdr:from>
    <xdr:to>
      <xdr:col>4</xdr:col>
      <xdr:colOff>0</xdr:colOff>
      <xdr:row>10</xdr:row>
      <xdr:rowOff>123825</xdr:rowOff>
    </xdr:to>
    <xdr:sp>
      <xdr:nvSpPr>
        <xdr:cNvPr id="536" name="Line 536"/>
        <xdr:cNvSpPr>
          <a:spLocks/>
        </xdr:cNvSpPr>
      </xdr:nvSpPr>
      <xdr:spPr>
        <a:xfrm>
          <a:off x="4029075" y="224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537" name="Line 537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538" name="Line 538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539" name="Line 539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540" name="Line 540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541" name="Line 541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542" name="Line 542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543" name="Line 543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544" name="Line 544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545" name="Line 545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546" name="Line 546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547" name="Line 547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548" name="Line 548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549" name="Line 549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550" name="Line 550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551" name="Line 551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552" name="Line 552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553" name="Line 553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554" name="Line 554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555" name="Line 555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556" name="Line 556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557" name="Line 557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558" name="Line 558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559" name="Line 559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0</xdr:rowOff>
    </xdr:from>
    <xdr:to>
      <xdr:col>4</xdr:col>
      <xdr:colOff>0</xdr:colOff>
      <xdr:row>99</xdr:row>
      <xdr:rowOff>0</xdr:rowOff>
    </xdr:to>
    <xdr:sp>
      <xdr:nvSpPr>
        <xdr:cNvPr id="560" name="Line 560"/>
        <xdr:cNvSpPr>
          <a:spLocks/>
        </xdr:cNvSpPr>
      </xdr:nvSpPr>
      <xdr:spPr>
        <a:xfrm>
          <a:off x="4029075" y="2907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0</xdr:rowOff>
    </xdr:from>
    <xdr:to>
      <xdr:col>4</xdr:col>
      <xdr:colOff>0</xdr:colOff>
      <xdr:row>99</xdr:row>
      <xdr:rowOff>0</xdr:rowOff>
    </xdr:to>
    <xdr:sp>
      <xdr:nvSpPr>
        <xdr:cNvPr id="561" name="Line 561"/>
        <xdr:cNvSpPr>
          <a:spLocks/>
        </xdr:cNvSpPr>
      </xdr:nvSpPr>
      <xdr:spPr>
        <a:xfrm>
          <a:off x="4029075" y="2907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0</xdr:rowOff>
    </xdr:from>
    <xdr:to>
      <xdr:col>4</xdr:col>
      <xdr:colOff>0</xdr:colOff>
      <xdr:row>99</xdr:row>
      <xdr:rowOff>0</xdr:rowOff>
    </xdr:to>
    <xdr:sp>
      <xdr:nvSpPr>
        <xdr:cNvPr id="562" name="Line 562"/>
        <xdr:cNvSpPr>
          <a:spLocks/>
        </xdr:cNvSpPr>
      </xdr:nvSpPr>
      <xdr:spPr>
        <a:xfrm>
          <a:off x="4029075" y="2907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0</xdr:rowOff>
    </xdr:from>
    <xdr:to>
      <xdr:col>4</xdr:col>
      <xdr:colOff>0</xdr:colOff>
      <xdr:row>99</xdr:row>
      <xdr:rowOff>0</xdr:rowOff>
    </xdr:to>
    <xdr:sp>
      <xdr:nvSpPr>
        <xdr:cNvPr id="563" name="Line 563"/>
        <xdr:cNvSpPr>
          <a:spLocks/>
        </xdr:cNvSpPr>
      </xdr:nvSpPr>
      <xdr:spPr>
        <a:xfrm>
          <a:off x="4029075" y="2907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0</xdr:rowOff>
    </xdr:from>
    <xdr:to>
      <xdr:col>4</xdr:col>
      <xdr:colOff>0</xdr:colOff>
      <xdr:row>99</xdr:row>
      <xdr:rowOff>0</xdr:rowOff>
    </xdr:to>
    <xdr:sp>
      <xdr:nvSpPr>
        <xdr:cNvPr id="564" name="Line 564"/>
        <xdr:cNvSpPr>
          <a:spLocks/>
        </xdr:cNvSpPr>
      </xdr:nvSpPr>
      <xdr:spPr>
        <a:xfrm>
          <a:off x="4029075" y="2907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0</xdr:rowOff>
    </xdr:from>
    <xdr:to>
      <xdr:col>4</xdr:col>
      <xdr:colOff>0</xdr:colOff>
      <xdr:row>99</xdr:row>
      <xdr:rowOff>0</xdr:rowOff>
    </xdr:to>
    <xdr:sp>
      <xdr:nvSpPr>
        <xdr:cNvPr id="565" name="Line 565"/>
        <xdr:cNvSpPr>
          <a:spLocks/>
        </xdr:cNvSpPr>
      </xdr:nvSpPr>
      <xdr:spPr>
        <a:xfrm>
          <a:off x="4029075" y="2907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103</xdr:row>
      <xdr:rowOff>0</xdr:rowOff>
    </xdr:from>
    <xdr:to>
      <xdr:col>4</xdr:col>
      <xdr:colOff>0</xdr:colOff>
      <xdr:row>103</xdr:row>
      <xdr:rowOff>0</xdr:rowOff>
    </xdr:to>
    <xdr:sp>
      <xdr:nvSpPr>
        <xdr:cNvPr id="566" name="Line 566"/>
        <xdr:cNvSpPr>
          <a:spLocks/>
        </xdr:cNvSpPr>
      </xdr:nvSpPr>
      <xdr:spPr>
        <a:xfrm>
          <a:off x="4029075" y="3092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103</xdr:row>
      <xdr:rowOff>0</xdr:rowOff>
    </xdr:from>
    <xdr:to>
      <xdr:col>4</xdr:col>
      <xdr:colOff>0</xdr:colOff>
      <xdr:row>103</xdr:row>
      <xdr:rowOff>0</xdr:rowOff>
    </xdr:to>
    <xdr:sp>
      <xdr:nvSpPr>
        <xdr:cNvPr id="567" name="Line 567"/>
        <xdr:cNvSpPr>
          <a:spLocks/>
        </xdr:cNvSpPr>
      </xdr:nvSpPr>
      <xdr:spPr>
        <a:xfrm>
          <a:off x="4029075" y="3092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103</xdr:row>
      <xdr:rowOff>0</xdr:rowOff>
    </xdr:from>
    <xdr:to>
      <xdr:col>4</xdr:col>
      <xdr:colOff>0</xdr:colOff>
      <xdr:row>103</xdr:row>
      <xdr:rowOff>0</xdr:rowOff>
    </xdr:to>
    <xdr:sp>
      <xdr:nvSpPr>
        <xdr:cNvPr id="568" name="Line 568"/>
        <xdr:cNvSpPr>
          <a:spLocks/>
        </xdr:cNvSpPr>
      </xdr:nvSpPr>
      <xdr:spPr>
        <a:xfrm>
          <a:off x="4029075" y="3092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569" name="Line 569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570" name="Line 570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571" name="Line 571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572" name="Line 572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573" name="Line 573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574" name="Line 574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575" name="Line 575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576" name="Line 576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577" name="Line 577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578" name="Line 578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579" name="Line 579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580" name="Line 580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581" name="Line 581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582" name="Line 582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583" name="Line 583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584" name="Line 584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585" name="Line 585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586" name="Line 586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587" name="Line 587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588" name="Line 588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589" name="Line 589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590" name="Line 590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591" name="Line 591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592" name="Line 592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593" name="Line 593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594" name="Line 594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595" name="Line 595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596" name="Line 596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597" name="Line 597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598" name="Line 598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599" name="Line 599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600" name="Line 600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601" name="Line 601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602" name="Line 602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603" name="Line 603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604" name="Line 604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605" name="Line 605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606" name="Line 606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607" name="Line 607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608" name="Line 608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609" name="Line 609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610" name="Line 610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611" name="Line 611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612" name="Line 612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0</xdr:rowOff>
    </xdr:from>
    <xdr:to>
      <xdr:col>4</xdr:col>
      <xdr:colOff>0</xdr:colOff>
      <xdr:row>99</xdr:row>
      <xdr:rowOff>0</xdr:rowOff>
    </xdr:to>
    <xdr:sp>
      <xdr:nvSpPr>
        <xdr:cNvPr id="613" name="Line 613"/>
        <xdr:cNvSpPr>
          <a:spLocks/>
        </xdr:cNvSpPr>
      </xdr:nvSpPr>
      <xdr:spPr>
        <a:xfrm>
          <a:off x="4029075" y="2907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0</xdr:rowOff>
    </xdr:from>
    <xdr:to>
      <xdr:col>4</xdr:col>
      <xdr:colOff>0</xdr:colOff>
      <xdr:row>99</xdr:row>
      <xdr:rowOff>0</xdr:rowOff>
    </xdr:to>
    <xdr:sp>
      <xdr:nvSpPr>
        <xdr:cNvPr id="614" name="Line 614"/>
        <xdr:cNvSpPr>
          <a:spLocks/>
        </xdr:cNvSpPr>
      </xdr:nvSpPr>
      <xdr:spPr>
        <a:xfrm>
          <a:off x="4029075" y="2907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0</xdr:rowOff>
    </xdr:from>
    <xdr:to>
      <xdr:col>4</xdr:col>
      <xdr:colOff>0</xdr:colOff>
      <xdr:row>99</xdr:row>
      <xdr:rowOff>0</xdr:rowOff>
    </xdr:to>
    <xdr:sp>
      <xdr:nvSpPr>
        <xdr:cNvPr id="615" name="Line 615"/>
        <xdr:cNvSpPr>
          <a:spLocks/>
        </xdr:cNvSpPr>
      </xdr:nvSpPr>
      <xdr:spPr>
        <a:xfrm>
          <a:off x="4029075" y="2907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0</xdr:rowOff>
    </xdr:from>
    <xdr:to>
      <xdr:col>4</xdr:col>
      <xdr:colOff>0</xdr:colOff>
      <xdr:row>99</xdr:row>
      <xdr:rowOff>0</xdr:rowOff>
    </xdr:to>
    <xdr:sp>
      <xdr:nvSpPr>
        <xdr:cNvPr id="616" name="Line 616"/>
        <xdr:cNvSpPr>
          <a:spLocks/>
        </xdr:cNvSpPr>
      </xdr:nvSpPr>
      <xdr:spPr>
        <a:xfrm>
          <a:off x="4029075" y="2907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0</xdr:rowOff>
    </xdr:from>
    <xdr:to>
      <xdr:col>4</xdr:col>
      <xdr:colOff>0</xdr:colOff>
      <xdr:row>99</xdr:row>
      <xdr:rowOff>0</xdr:rowOff>
    </xdr:to>
    <xdr:sp>
      <xdr:nvSpPr>
        <xdr:cNvPr id="617" name="Line 617"/>
        <xdr:cNvSpPr>
          <a:spLocks/>
        </xdr:cNvSpPr>
      </xdr:nvSpPr>
      <xdr:spPr>
        <a:xfrm>
          <a:off x="4029075" y="2907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103</xdr:row>
      <xdr:rowOff>0</xdr:rowOff>
    </xdr:from>
    <xdr:to>
      <xdr:col>4</xdr:col>
      <xdr:colOff>0</xdr:colOff>
      <xdr:row>103</xdr:row>
      <xdr:rowOff>0</xdr:rowOff>
    </xdr:to>
    <xdr:sp>
      <xdr:nvSpPr>
        <xdr:cNvPr id="618" name="Line 618"/>
        <xdr:cNvSpPr>
          <a:spLocks/>
        </xdr:cNvSpPr>
      </xdr:nvSpPr>
      <xdr:spPr>
        <a:xfrm>
          <a:off x="4029075" y="3092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103</xdr:row>
      <xdr:rowOff>0</xdr:rowOff>
    </xdr:from>
    <xdr:to>
      <xdr:col>4</xdr:col>
      <xdr:colOff>0</xdr:colOff>
      <xdr:row>103</xdr:row>
      <xdr:rowOff>0</xdr:rowOff>
    </xdr:to>
    <xdr:sp>
      <xdr:nvSpPr>
        <xdr:cNvPr id="619" name="Line 619"/>
        <xdr:cNvSpPr>
          <a:spLocks/>
        </xdr:cNvSpPr>
      </xdr:nvSpPr>
      <xdr:spPr>
        <a:xfrm>
          <a:off x="4029075" y="3092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103</xdr:row>
      <xdr:rowOff>0</xdr:rowOff>
    </xdr:from>
    <xdr:to>
      <xdr:col>4</xdr:col>
      <xdr:colOff>0</xdr:colOff>
      <xdr:row>103</xdr:row>
      <xdr:rowOff>0</xdr:rowOff>
    </xdr:to>
    <xdr:sp>
      <xdr:nvSpPr>
        <xdr:cNvPr id="620" name="Line 620"/>
        <xdr:cNvSpPr>
          <a:spLocks/>
        </xdr:cNvSpPr>
      </xdr:nvSpPr>
      <xdr:spPr>
        <a:xfrm>
          <a:off x="4029075" y="3092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621" name="Line 621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622" name="Line 622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623" name="Line 623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624" name="Line 624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625" name="Line 625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626" name="Line 626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627" name="Line 627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628" name="Line 628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629" name="Line 629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630" name="Line 630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631" name="Line 631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632" name="Line 632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633" name="Line 633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634" name="Line 634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635" name="Line 635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636" name="Line 636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637" name="Line 637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638" name="Line 638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639" name="Line 639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640" name="Line 640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641" name="Line 641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642" name="Line 642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643" name="Line 643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644" name="Line 644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361950</xdr:colOff>
      <xdr:row>125</xdr:row>
      <xdr:rowOff>0</xdr:rowOff>
    </xdr:from>
    <xdr:to>
      <xdr:col>1</xdr:col>
      <xdr:colOff>466725</xdr:colOff>
      <xdr:row>125</xdr:row>
      <xdr:rowOff>0</xdr:rowOff>
    </xdr:to>
    <xdr:sp>
      <xdr:nvSpPr>
        <xdr:cNvPr id="645" name="Line 645"/>
        <xdr:cNvSpPr>
          <a:spLocks/>
        </xdr:cNvSpPr>
      </xdr:nvSpPr>
      <xdr:spPr>
        <a:xfrm>
          <a:off x="733425" y="364331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361950</xdr:colOff>
      <xdr:row>125</xdr:row>
      <xdr:rowOff>0</xdr:rowOff>
    </xdr:from>
    <xdr:to>
      <xdr:col>1</xdr:col>
      <xdr:colOff>466725</xdr:colOff>
      <xdr:row>125</xdr:row>
      <xdr:rowOff>0</xdr:rowOff>
    </xdr:to>
    <xdr:sp>
      <xdr:nvSpPr>
        <xdr:cNvPr id="646" name="Line 646"/>
        <xdr:cNvSpPr>
          <a:spLocks/>
        </xdr:cNvSpPr>
      </xdr:nvSpPr>
      <xdr:spPr>
        <a:xfrm>
          <a:off x="733425" y="364331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352425</xdr:colOff>
      <xdr:row>125</xdr:row>
      <xdr:rowOff>0</xdr:rowOff>
    </xdr:from>
    <xdr:to>
      <xdr:col>1</xdr:col>
      <xdr:colOff>457200</xdr:colOff>
      <xdr:row>125</xdr:row>
      <xdr:rowOff>0</xdr:rowOff>
    </xdr:to>
    <xdr:sp>
      <xdr:nvSpPr>
        <xdr:cNvPr id="647" name="Line 647"/>
        <xdr:cNvSpPr>
          <a:spLocks/>
        </xdr:cNvSpPr>
      </xdr:nvSpPr>
      <xdr:spPr>
        <a:xfrm>
          <a:off x="723900" y="364331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161925</xdr:rowOff>
    </xdr:from>
    <xdr:to>
      <xdr:col>4</xdr:col>
      <xdr:colOff>0</xdr:colOff>
      <xdr:row>19</xdr:row>
      <xdr:rowOff>161925</xdr:rowOff>
    </xdr:to>
    <xdr:sp>
      <xdr:nvSpPr>
        <xdr:cNvPr id="648" name="Line 648"/>
        <xdr:cNvSpPr>
          <a:spLocks/>
        </xdr:cNvSpPr>
      </xdr:nvSpPr>
      <xdr:spPr>
        <a:xfrm>
          <a:off x="4029075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266700</xdr:rowOff>
    </xdr:from>
    <xdr:to>
      <xdr:col>4</xdr:col>
      <xdr:colOff>0</xdr:colOff>
      <xdr:row>20</xdr:row>
      <xdr:rowOff>266700</xdr:rowOff>
    </xdr:to>
    <xdr:sp>
      <xdr:nvSpPr>
        <xdr:cNvPr id="649" name="Line 649"/>
        <xdr:cNvSpPr>
          <a:spLocks/>
        </xdr:cNvSpPr>
      </xdr:nvSpPr>
      <xdr:spPr>
        <a:xfrm>
          <a:off x="4029075" y="530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266700</xdr:rowOff>
    </xdr:from>
    <xdr:to>
      <xdr:col>4</xdr:col>
      <xdr:colOff>0</xdr:colOff>
      <xdr:row>20</xdr:row>
      <xdr:rowOff>266700</xdr:rowOff>
    </xdr:to>
    <xdr:sp>
      <xdr:nvSpPr>
        <xdr:cNvPr id="650" name="Line 650"/>
        <xdr:cNvSpPr>
          <a:spLocks/>
        </xdr:cNvSpPr>
      </xdr:nvSpPr>
      <xdr:spPr>
        <a:xfrm>
          <a:off x="4029075" y="530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333375</xdr:rowOff>
    </xdr:from>
    <xdr:to>
      <xdr:col>4</xdr:col>
      <xdr:colOff>0</xdr:colOff>
      <xdr:row>21</xdr:row>
      <xdr:rowOff>333375</xdr:rowOff>
    </xdr:to>
    <xdr:sp>
      <xdr:nvSpPr>
        <xdr:cNvPr id="651" name="Line 651"/>
        <xdr:cNvSpPr>
          <a:spLocks/>
        </xdr:cNvSpPr>
      </xdr:nvSpPr>
      <xdr:spPr>
        <a:xfrm>
          <a:off x="4029075" y="569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333375</xdr:rowOff>
    </xdr:from>
    <xdr:to>
      <xdr:col>4</xdr:col>
      <xdr:colOff>0</xdr:colOff>
      <xdr:row>21</xdr:row>
      <xdr:rowOff>333375</xdr:rowOff>
    </xdr:to>
    <xdr:sp>
      <xdr:nvSpPr>
        <xdr:cNvPr id="652" name="Line 652"/>
        <xdr:cNvSpPr>
          <a:spLocks/>
        </xdr:cNvSpPr>
      </xdr:nvSpPr>
      <xdr:spPr>
        <a:xfrm>
          <a:off x="4029075" y="569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28</xdr:row>
      <xdr:rowOff>161925</xdr:rowOff>
    </xdr:from>
    <xdr:to>
      <xdr:col>4</xdr:col>
      <xdr:colOff>0</xdr:colOff>
      <xdr:row>28</xdr:row>
      <xdr:rowOff>161925</xdr:rowOff>
    </xdr:to>
    <xdr:sp>
      <xdr:nvSpPr>
        <xdr:cNvPr id="653" name="Line 653"/>
        <xdr:cNvSpPr>
          <a:spLocks/>
        </xdr:cNvSpPr>
      </xdr:nvSpPr>
      <xdr:spPr>
        <a:xfrm>
          <a:off x="4029075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29</xdr:row>
      <xdr:rowOff>228600</xdr:rowOff>
    </xdr:from>
    <xdr:to>
      <xdr:col>4</xdr:col>
      <xdr:colOff>0</xdr:colOff>
      <xdr:row>29</xdr:row>
      <xdr:rowOff>228600</xdr:rowOff>
    </xdr:to>
    <xdr:sp>
      <xdr:nvSpPr>
        <xdr:cNvPr id="654" name="Line 654"/>
        <xdr:cNvSpPr>
          <a:spLocks/>
        </xdr:cNvSpPr>
      </xdr:nvSpPr>
      <xdr:spPr>
        <a:xfrm>
          <a:off x="4029075" y="790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29</xdr:row>
      <xdr:rowOff>228600</xdr:rowOff>
    </xdr:from>
    <xdr:to>
      <xdr:col>4</xdr:col>
      <xdr:colOff>0</xdr:colOff>
      <xdr:row>29</xdr:row>
      <xdr:rowOff>228600</xdr:rowOff>
    </xdr:to>
    <xdr:sp>
      <xdr:nvSpPr>
        <xdr:cNvPr id="655" name="Line 655"/>
        <xdr:cNvSpPr>
          <a:spLocks/>
        </xdr:cNvSpPr>
      </xdr:nvSpPr>
      <xdr:spPr>
        <a:xfrm>
          <a:off x="4029075" y="790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333375</xdr:rowOff>
    </xdr:from>
    <xdr:to>
      <xdr:col>4</xdr:col>
      <xdr:colOff>0</xdr:colOff>
      <xdr:row>33</xdr:row>
      <xdr:rowOff>333375</xdr:rowOff>
    </xdr:to>
    <xdr:sp>
      <xdr:nvSpPr>
        <xdr:cNvPr id="656" name="Line 656"/>
        <xdr:cNvSpPr>
          <a:spLocks/>
        </xdr:cNvSpPr>
      </xdr:nvSpPr>
      <xdr:spPr>
        <a:xfrm>
          <a:off x="4029075" y="953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333375</xdr:rowOff>
    </xdr:from>
    <xdr:to>
      <xdr:col>4</xdr:col>
      <xdr:colOff>0</xdr:colOff>
      <xdr:row>33</xdr:row>
      <xdr:rowOff>333375</xdr:rowOff>
    </xdr:to>
    <xdr:sp>
      <xdr:nvSpPr>
        <xdr:cNvPr id="657" name="Line 657"/>
        <xdr:cNvSpPr>
          <a:spLocks/>
        </xdr:cNvSpPr>
      </xdr:nvSpPr>
      <xdr:spPr>
        <a:xfrm>
          <a:off x="4029075" y="953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36</xdr:row>
      <xdr:rowOff>333375</xdr:rowOff>
    </xdr:from>
    <xdr:to>
      <xdr:col>4</xdr:col>
      <xdr:colOff>0</xdr:colOff>
      <xdr:row>36</xdr:row>
      <xdr:rowOff>333375</xdr:rowOff>
    </xdr:to>
    <xdr:sp>
      <xdr:nvSpPr>
        <xdr:cNvPr id="658" name="Line 658"/>
        <xdr:cNvSpPr>
          <a:spLocks/>
        </xdr:cNvSpPr>
      </xdr:nvSpPr>
      <xdr:spPr>
        <a:xfrm>
          <a:off x="4029075" y="1066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36</xdr:row>
      <xdr:rowOff>333375</xdr:rowOff>
    </xdr:from>
    <xdr:to>
      <xdr:col>4</xdr:col>
      <xdr:colOff>0</xdr:colOff>
      <xdr:row>36</xdr:row>
      <xdr:rowOff>333375</xdr:rowOff>
    </xdr:to>
    <xdr:sp>
      <xdr:nvSpPr>
        <xdr:cNvPr id="659" name="Line 659"/>
        <xdr:cNvSpPr>
          <a:spLocks/>
        </xdr:cNvSpPr>
      </xdr:nvSpPr>
      <xdr:spPr>
        <a:xfrm>
          <a:off x="4029075" y="1066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50</xdr:row>
      <xdr:rowOff>161925</xdr:rowOff>
    </xdr:from>
    <xdr:to>
      <xdr:col>4</xdr:col>
      <xdr:colOff>0</xdr:colOff>
      <xdr:row>50</xdr:row>
      <xdr:rowOff>161925</xdr:rowOff>
    </xdr:to>
    <xdr:sp>
      <xdr:nvSpPr>
        <xdr:cNvPr id="660" name="Line 660"/>
        <xdr:cNvSpPr>
          <a:spLocks/>
        </xdr:cNvSpPr>
      </xdr:nvSpPr>
      <xdr:spPr>
        <a:xfrm>
          <a:off x="4029075" y="1373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51</xdr:row>
      <xdr:rowOff>161925</xdr:rowOff>
    </xdr:from>
    <xdr:to>
      <xdr:col>4</xdr:col>
      <xdr:colOff>0</xdr:colOff>
      <xdr:row>51</xdr:row>
      <xdr:rowOff>161925</xdr:rowOff>
    </xdr:to>
    <xdr:sp>
      <xdr:nvSpPr>
        <xdr:cNvPr id="661" name="Line 661"/>
        <xdr:cNvSpPr>
          <a:spLocks/>
        </xdr:cNvSpPr>
      </xdr:nvSpPr>
      <xdr:spPr>
        <a:xfrm>
          <a:off x="4029075" y="1389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51</xdr:row>
      <xdr:rowOff>161925</xdr:rowOff>
    </xdr:from>
    <xdr:to>
      <xdr:col>4</xdr:col>
      <xdr:colOff>0</xdr:colOff>
      <xdr:row>51</xdr:row>
      <xdr:rowOff>161925</xdr:rowOff>
    </xdr:to>
    <xdr:sp>
      <xdr:nvSpPr>
        <xdr:cNvPr id="662" name="Line 662"/>
        <xdr:cNvSpPr>
          <a:spLocks/>
        </xdr:cNvSpPr>
      </xdr:nvSpPr>
      <xdr:spPr>
        <a:xfrm>
          <a:off x="4029075" y="1389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53</xdr:row>
      <xdr:rowOff>0</xdr:rowOff>
    </xdr:from>
    <xdr:to>
      <xdr:col>4</xdr:col>
      <xdr:colOff>0</xdr:colOff>
      <xdr:row>53</xdr:row>
      <xdr:rowOff>0</xdr:rowOff>
    </xdr:to>
    <xdr:sp>
      <xdr:nvSpPr>
        <xdr:cNvPr id="663" name="Line 663"/>
        <xdr:cNvSpPr>
          <a:spLocks/>
        </xdr:cNvSpPr>
      </xdr:nvSpPr>
      <xdr:spPr>
        <a:xfrm>
          <a:off x="4029075" y="1470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53</xdr:row>
      <xdr:rowOff>0</xdr:rowOff>
    </xdr:from>
    <xdr:to>
      <xdr:col>4</xdr:col>
      <xdr:colOff>0</xdr:colOff>
      <xdr:row>53</xdr:row>
      <xdr:rowOff>0</xdr:rowOff>
    </xdr:to>
    <xdr:sp>
      <xdr:nvSpPr>
        <xdr:cNvPr id="664" name="Line 664"/>
        <xdr:cNvSpPr>
          <a:spLocks/>
        </xdr:cNvSpPr>
      </xdr:nvSpPr>
      <xdr:spPr>
        <a:xfrm>
          <a:off x="4029075" y="1470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333375</xdr:rowOff>
    </xdr:from>
    <xdr:to>
      <xdr:col>4</xdr:col>
      <xdr:colOff>0</xdr:colOff>
      <xdr:row>56</xdr:row>
      <xdr:rowOff>333375</xdr:rowOff>
    </xdr:to>
    <xdr:sp>
      <xdr:nvSpPr>
        <xdr:cNvPr id="665" name="Line 665"/>
        <xdr:cNvSpPr>
          <a:spLocks/>
        </xdr:cNvSpPr>
      </xdr:nvSpPr>
      <xdr:spPr>
        <a:xfrm>
          <a:off x="4029075" y="1553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333375</xdr:rowOff>
    </xdr:from>
    <xdr:to>
      <xdr:col>4</xdr:col>
      <xdr:colOff>0</xdr:colOff>
      <xdr:row>56</xdr:row>
      <xdr:rowOff>333375</xdr:rowOff>
    </xdr:to>
    <xdr:sp>
      <xdr:nvSpPr>
        <xdr:cNvPr id="666" name="Line 666"/>
        <xdr:cNvSpPr>
          <a:spLocks/>
        </xdr:cNvSpPr>
      </xdr:nvSpPr>
      <xdr:spPr>
        <a:xfrm>
          <a:off x="4029075" y="1553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65</xdr:row>
      <xdr:rowOff>228600</xdr:rowOff>
    </xdr:from>
    <xdr:to>
      <xdr:col>4</xdr:col>
      <xdr:colOff>0</xdr:colOff>
      <xdr:row>65</xdr:row>
      <xdr:rowOff>228600</xdr:rowOff>
    </xdr:to>
    <xdr:sp>
      <xdr:nvSpPr>
        <xdr:cNvPr id="667" name="Line 667"/>
        <xdr:cNvSpPr>
          <a:spLocks/>
        </xdr:cNvSpPr>
      </xdr:nvSpPr>
      <xdr:spPr>
        <a:xfrm>
          <a:off x="4029075" y="18345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66</xdr:row>
      <xdr:rowOff>0</xdr:rowOff>
    </xdr:from>
    <xdr:to>
      <xdr:col>4</xdr:col>
      <xdr:colOff>0</xdr:colOff>
      <xdr:row>66</xdr:row>
      <xdr:rowOff>0</xdr:rowOff>
    </xdr:to>
    <xdr:sp>
      <xdr:nvSpPr>
        <xdr:cNvPr id="668" name="Line 668"/>
        <xdr:cNvSpPr>
          <a:spLocks/>
        </xdr:cNvSpPr>
      </xdr:nvSpPr>
      <xdr:spPr>
        <a:xfrm>
          <a:off x="4029075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66</xdr:row>
      <xdr:rowOff>0</xdr:rowOff>
    </xdr:from>
    <xdr:to>
      <xdr:col>4</xdr:col>
      <xdr:colOff>0</xdr:colOff>
      <xdr:row>66</xdr:row>
      <xdr:rowOff>0</xdr:rowOff>
    </xdr:to>
    <xdr:sp>
      <xdr:nvSpPr>
        <xdr:cNvPr id="669" name="Line 669"/>
        <xdr:cNvSpPr>
          <a:spLocks/>
        </xdr:cNvSpPr>
      </xdr:nvSpPr>
      <xdr:spPr>
        <a:xfrm>
          <a:off x="4029075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67</xdr:row>
      <xdr:rowOff>0</xdr:rowOff>
    </xdr:from>
    <xdr:to>
      <xdr:col>4</xdr:col>
      <xdr:colOff>0</xdr:colOff>
      <xdr:row>67</xdr:row>
      <xdr:rowOff>0</xdr:rowOff>
    </xdr:to>
    <xdr:sp>
      <xdr:nvSpPr>
        <xdr:cNvPr id="670" name="Line 670"/>
        <xdr:cNvSpPr>
          <a:spLocks/>
        </xdr:cNvSpPr>
      </xdr:nvSpPr>
      <xdr:spPr>
        <a:xfrm>
          <a:off x="4029075" y="1876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67</xdr:row>
      <xdr:rowOff>0</xdr:rowOff>
    </xdr:from>
    <xdr:to>
      <xdr:col>4</xdr:col>
      <xdr:colOff>0</xdr:colOff>
      <xdr:row>67</xdr:row>
      <xdr:rowOff>0</xdr:rowOff>
    </xdr:to>
    <xdr:sp>
      <xdr:nvSpPr>
        <xdr:cNvPr id="671" name="Line 671"/>
        <xdr:cNvSpPr>
          <a:spLocks/>
        </xdr:cNvSpPr>
      </xdr:nvSpPr>
      <xdr:spPr>
        <a:xfrm>
          <a:off x="4029075" y="1876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672" name="Line 672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673" name="Line 673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674" name="Line 674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675" name="Line 675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676" name="Line 676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677" name="Line 677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678" name="Line 678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679" name="Line 679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680" name="Line 680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681" name="Line 681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682" name="Line 682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683" name="Line 683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684" name="Line 684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685" name="Line 685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686" name="Line 686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687" name="Line 687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688" name="Line 688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0</xdr:rowOff>
    </xdr:from>
    <xdr:to>
      <xdr:col>4</xdr:col>
      <xdr:colOff>0</xdr:colOff>
      <xdr:row>99</xdr:row>
      <xdr:rowOff>0</xdr:rowOff>
    </xdr:to>
    <xdr:sp>
      <xdr:nvSpPr>
        <xdr:cNvPr id="689" name="Line 689"/>
        <xdr:cNvSpPr>
          <a:spLocks/>
        </xdr:cNvSpPr>
      </xdr:nvSpPr>
      <xdr:spPr>
        <a:xfrm>
          <a:off x="4029075" y="2907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0</xdr:rowOff>
    </xdr:from>
    <xdr:to>
      <xdr:col>4</xdr:col>
      <xdr:colOff>0</xdr:colOff>
      <xdr:row>99</xdr:row>
      <xdr:rowOff>0</xdr:rowOff>
    </xdr:to>
    <xdr:sp>
      <xdr:nvSpPr>
        <xdr:cNvPr id="690" name="Line 690"/>
        <xdr:cNvSpPr>
          <a:spLocks/>
        </xdr:cNvSpPr>
      </xdr:nvSpPr>
      <xdr:spPr>
        <a:xfrm>
          <a:off x="4029075" y="2907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691" name="Line 691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692" name="Line 692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693" name="Line 693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694" name="Line 694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695" name="Line 695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696" name="Line 696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697" name="Line 697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698" name="Line 698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699" name="Line 699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700" name="Line 700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701" name="Line 701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702" name="Line 702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703" name="Line 703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704" name="Line 704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705" name="Line 705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361950</xdr:colOff>
      <xdr:row>125</xdr:row>
      <xdr:rowOff>0</xdr:rowOff>
    </xdr:from>
    <xdr:to>
      <xdr:col>1</xdr:col>
      <xdr:colOff>466725</xdr:colOff>
      <xdr:row>125</xdr:row>
      <xdr:rowOff>0</xdr:rowOff>
    </xdr:to>
    <xdr:sp>
      <xdr:nvSpPr>
        <xdr:cNvPr id="706" name="Line 706"/>
        <xdr:cNvSpPr>
          <a:spLocks/>
        </xdr:cNvSpPr>
      </xdr:nvSpPr>
      <xdr:spPr>
        <a:xfrm>
          <a:off x="733425" y="364331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152400</xdr:rowOff>
    </xdr:from>
    <xdr:to>
      <xdr:col>4</xdr:col>
      <xdr:colOff>0</xdr:colOff>
      <xdr:row>99</xdr:row>
      <xdr:rowOff>152400</xdr:rowOff>
    </xdr:to>
    <xdr:sp>
      <xdr:nvSpPr>
        <xdr:cNvPr id="707" name="Line 707"/>
        <xdr:cNvSpPr>
          <a:spLocks/>
        </xdr:cNvSpPr>
      </xdr:nvSpPr>
      <xdr:spPr>
        <a:xfrm>
          <a:off x="4029075" y="29222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152400</xdr:rowOff>
    </xdr:from>
    <xdr:to>
      <xdr:col>4</xdr:col>
      <xdr:colOff>0</xdr:colOff>
      <xdr:row>99</xdr:row>
      <xdr:rowOff>152400</xdr:rowOff>
    </xdr:to>
    <xdr:sp>
      <xdr:nvSpPr>
        <xdr:cNvPr id="708" name="Line 708"/>
        <xdr:cNvSpPr>
          <a:spLocks/>
        </xdr:cNvSpPr>
      </xdr:nvSpPr>
      <xdr:spPr>
        <a:xfrm>
          <a:off x="4029075" y="29222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100</xdr:row>
      <xdr:rowOff>0</xdr:rowOff>
    </xdr:from>
    <xdr:to>
      <xdr:col>4</xdr:col>
      <xdr:colOff>0</xdr:colOff>
      <xdr:row>100</xdr:row>
      <xdr:rowOff>0</xdr:rowOff>
    </xdr:to>
    <xdr:sp>
      <xdr:nvSpPr>
        <xdr:cNvPr id="709" name="Line 709"/>
        <xdr:cNvSpPr>
          <a:spLocks/>
        </xdr:cNvSpPr>
      </xdr:nvSpPr>
      <xdr:spPr>
        <a:xfrm>
          <a:off x="4029075" y="2971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100</xdr:row>
      <xdr:rowOff>0</xdr:rowOff>
    </xdr:from>
    <xdr:to>
      <xdr:col>4</xdr:col>
      <xdr:colOff>0</xdr:colOff>
      <xdr:row>100</xdr:row>
      <xdr:rowOff>0</xdr:rowOff>
    </xdr:to>
    <xdr:sp>
      <xdr:nvSpPr>
        <xdr:cNvPr id="710" name="Line 710"/>
        <xdr:cNvSpPr>
          <a:spLocks/>
        </xdr:cNvSpPr>
      </xdr:nvSpPr>
      <xdr:spPr>
        <a:xfrm>
          <a:off x="4029075" y="2971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152400</xdr:rowOff>
    </xdr:from>
    <xdr:to>
      <xdr:col>4</xdr:col>
      <xdr:colOff>0</xdr:colOff>
      <xdr:row>104</xdr:row>
      <xdr:rowOff>152400</xdr:rowOff>
    </xdr:to>
    <xdr:sp>
      <xdr:nvSpPr>
        <xdr:cNvPr id="711" name="Line 711"/>
        <xdr:cNvSpPr>
          <a:spLocks/>
        </xdr:cNvSpPr>
      </xdr:nvSpPr>
      <xdr:spPr>
        <a:xfrm>
          <a:off x="4029075" y="3132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152400</xdr:rowOff>
    </xdr:from>
    <xdr:to>
      <xdr:col>4</xdr:col>
      <xdr:colOff>0</xdr:colOff>
      <xdr:row>104</xdr:row>
      <xdr:rowOff>152400</xdr:rowOff>
    </xdr:to>
    <xdr:sp>
      <xdr:nvSpPr>
        <xdr:cNvPr id="712" name="Line 712"/>
        <xdr:cNvSpPr>
          <a:spLocks/>
        </xdr:cNvSpPr>
      </xdr:nvSpPr>
      <xdr:spPr>
        <a:xfrm>
          <a:off x="4029075" y="3132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713" name="Line 713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714" name="Line 714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715" name="Line 715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716" name="Line 716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123825</xdr:rowOff>
    </xdr:from>
    <xdr:to>
      <xdr:col>4</xdr:col>
      <xdr:colOff>0</xdr:colOff>
      <xdr:row>10</xdr:row>
      <xdr:rowOff>123825</xdr:rowOff>
    </xdr:to>
    <xdr:sp>
      <xdr:nvSpPr>
        <xdr:cNvPr id="717" name="Line 717"/>
        <xdr:cNvSpPr>
          <a:spLocks/>
        </xdr:cNvSpPr>
      </xdr:nvSpPr>
      <xdr:spPr>
        <a:xfrm>
          <a:off x="4029075" y="224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718" name="Line 718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719" name="Line 719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720" name="Line 720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721" name="Line 721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722" name="Line 722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723" name="Line 723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724" name="Line 724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725" name="Line 725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726" name="Line 726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727" name="Line 727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728" name="Line 728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729" name="Line 729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730" name="Line 730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731" name="Line 731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732" name="Line 732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733" name="Line 733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734" name="Line 734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735" name="Line 735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736" name="Line 736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737" name="Line 737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738" name="Line 738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739" name="Line 739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740" name="Line 740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0</xdr:rowOff>
    </xdr:from>
    <xdr:to>
      <xdr:col>4</xdr:col>
      <xdr:colOff>0</xdr:colOff>
      <xdr:row>99</xdr:row>
      <xdr:rowOff>0</xdr:rowOff>
    </xdr:to>
    <xdr:sp>
      <xdr:nvSpPr>
        <xdr:cNvPr id="741" name="Line 741"/>
        <xdr:cNvSpPr>
          <a:spLocks/>
        </xdr:cNvSpPr>
      </xdr:nvSpPr>
      <xdr:spPr>
        <a:xfrm>
          <a:off x="4029075" y="2907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0</xdr:rowOff>
    </xdr:from>
    <xdr:to>
      <xdr:col>4</xdr:col>
      <xdr:colOff>0</xdr:colOff>
      <xdr:row>99</xdr:row>
      <xdr:rowOff>0</xdr:rowOff>
    </xdr:to>
    <xdr:sp>
      <xdr:nvSpPr>
        <xdr:cNvPr id="742" name="Line 742"/>
        <xdr:cNvSpPr>
          <a:spLocks/>
        </xdr:cNvSpPr>
      </xdr:nvSpPr>
      <xdr:spPr>
        <a:xfrm>
          <a:off x="4029075" y="2907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0</xdr:rowOff>
    </xdr:from>
    <xdr:to>
      <xdr:col>4</xdr:col>
      <xdr:colOff>0</xdr:colOff>
      <xdr:row>99</xdr:row>
      <xdr:rowOff>0</xdr:rowOff>
    </xdr:to>
    <xdr:sp>
      <xdr:nvSpPr>
        <xdr:cNvPr id="743" name="Line 743"/>
        <xdr:cNvSpPr>
          <a:spLocks/>
        </xdr:cNvSpPr>
      </xdr:nvSpPr>
      <xdr:spPr>
        <a:xfrm>
          <a:off x="4029075" y="2907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0</xdr:rowOff>
    </xdr:from>
    <xdr:to>
      <xdr:col>4</xdr:col>
      <xdr:colOff>0</xdr:colOff>
      <xdr:row>99</xdr:row>
      <xdr:rowOff>0</xdr:rowOff>
    </xdr:to>
    <xdr:sp>
      <xdr:nvSpPr>
        <xdr:cNvPr id="744" name="Line 744"/>
        <xdr:cNvSpPr>
          <a:spLocks/>
        </xdr:cNvSpPr>
      </xdr:nvSpPr>
      <xdr:spPr>
        <a:xfrm>
          <a:off x="4029075" y="2907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0</xdr:rowOff>
    </xdr:from>
    <xdr:to>
      <xdr:col>4</xdr:col>
      <xdr:colOff>0</xdr:colOff>
      <xdr:row>99</xdr:row>
      <xdr:rowOff>0</xdr:rowOff>
    </xdr:to>
    <xdr:sp>
      <xdr:nvSpPr>
        <xdr:cNvPr id="745" name="Line 745"/>
        <xdr:cNvSpPr>
          <a:spLocks/>
        </xdr:cNvSpPr>
      </xdr:nvSpPr>
      <xdr:spPr>
        <a:xfrm>
          <a:off x="4029075" y="2907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0</xdr:rowOff>
    </xdr:from>
    <xdr:to>
      <xdr:col>4</xdr:col>
      <xdr:colOff>0</xdr:colOff>
      <xdr:row>99</xdr:row>
      <xdr:rowOff>0</xdr:rowOff>
    </xdr:to>
    <xdr:sp>
      <xdr:nvSpPr>
        <xdr:cNvPr id="746" name="Line 746"/>
        <xdr:cNvSpPr>
          <a:spLocks/>
        </xdr:cNvSpPr>
      </xdr:nvSpPr>
      <xdr:spPr>
        <a:xfrm>
          <a:off x="4029075" y="2907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103</xdr:row>
      <xdr:rowOff>0</xdr:rowOff>
    </xdr:from>
    <xdr:to>
      <xdr:col>4</xdr:col>
      <xdr:colOff>0</xdr:colOff>
      <xdr:row>103</xdr:row>
      <xdr:rowOff>0</xdr:rowOff>
    </xdr:to>
    <xdr:sp>
      <xdr:nvSpPr>
        <xdr:cNvPr id="747" name="Line 747"/>
        <xdr:cNvSpPr>
          <a:spLocks/>
        </xdr:cNvSpPr>
      </xdr:nvSpPr>
      <xdr:spPr>
        <a:xfrm>
          <a:off x="4029075" y="3092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103</xdr:row>
      <xdr:rowOff>0</xdr:rowOff>
    </xdr:from>
    <xdr:to>
      <xdr:col>4</xdr:col>
      <xdr:colOff>0</xdr:colOff>
      <xdr:row>103</xdr:row>
      <xdr:rowOff>0</xdr:rowOff>
    </xdr:to>
    <xdr:sp>
      <xdr:nvSpPr>
        <xdr:cNvPr id="748" name="Line 748"/>
        <xdr:cNvSpPr>
          <a:spLocks/>
        </xdr:cNvSpPr>
      </xdr:nvSpPr>
      <xdr:spPr>
        <a:xfrm>
          <a:off x="4029075" y="3092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103</xdr:row>
      <xdr:rowOff>0</xdr:rowOff>
    </xdr:from>
    <xdr:to>
      <xdr:col>4</xdr:col>
      <xdr:colOff>0</xdr:colOff>
      <xdr:row>103</xdr:row>
      <xdr:rowOff>0</xdr:rowOff>
    </xdr:to>
    <xdr:sp>
      <xdr:nvSpPr>
        <xdr:cNvPr id="749" name="Line 749"/>
        <xdr:cNvSpPr>
          <a:spLocks/>
        </xdr:cNvSpPr>
      </xdr:nvSpPr>
      <xdr:spPr>
        <a:xfrm>
          <a:off x="4029075" y="3092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750" name="Line 750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751" name="Line 751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752" name="Line 752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753" name="Line 753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754" name="Line 754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755" name="Line 755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756" name="Line 756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757" name="Line 757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758" name="Line 758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759" name="Line 759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760" name="Line 760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761" name="Line 761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762" name="Line 762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763" name="Line 763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764" name="Line 764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765" name="Line 765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766" name="Line 766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767" name="Line 767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768" name="Line 768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769" name="Line 769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770" name="Line 770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771" name="Line 771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772" name="Line 772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773" name="Line 773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774" name="Line 774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775" name="Line 775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776" name="Line 776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777" name="Line 777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778" name="Line 778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779" name="Line 779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780" name="Line 780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781" name="Line 781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782" name="Line 782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783" name="Line 783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784" name="Line 784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785" name="Line 785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786" name="Line 786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787" name="Line 787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788" name="Line 788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789" name="Line 789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790" name="Line 790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791" name="Line 791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792" name="Line 792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793" name="Line 793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0</xdr:rowOff>
    </xdr:from>
    <xdr:to>
      <xdr:col>4</xdr:col>
      <xdr:colOff>0</xdr:colOff>
      <xdr:row>99</xdr:row>
      <xdr:rowOff>0</xdr:rowOff>
    </xdr:to>
    <xdr:sp>
      <xdr:nvSpPr>
        <xdr:cNvPr id="794" name="Line 794"/>
        <xdr:cNvSpPr>
          <a:spLocks/>
        </xdr:cNvSpPr>
      </xdr:nvSpPr>
      <xdr:spPr>
        <a:xfrm>
          <a:off x="4029075" y="2907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0</xdr:rowOff>
    </xdr:from>
    <xdr:to>
      <xdr:col>4</xdr:col>
      <xdr:colOff>0</xdr:colOff>
      <xdr:row>99</xdr:row>
      <xdr:rowOff>0</xdr:rowOff>
    </xdr:to>
    <xdr:sp>
      <xdr:nvSpPr>
        <xdr:cNvPr id="795" name="Line 795"/>
        <xdr:cNvSpPr>
          <a:spLocks/>
        </xdr:cNvSpPr>
      </xdr:nvSpPr>
      <xdr:spPr>
        <a:xfrm>
          <a:off x="4029075" y="2907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0</xdr:rowOff>
    </xdr:from>
    <xdr:to>
      <xdr:col>4</xdr:col>
      <xdr:colOff>0</xdr:colOff>
      <xdr:row>99</xdr:row>
      <xdr:rowOff>0</xdr:rowOff>
    </xdr:to>
    <xdr:sp>
      <xdr:nvSpPr>
        <xdr:cNvPr id="796" name="Line 796"/>
        <xdr:cNvSpPr>
          <a:spLocks/>
        </xdr:cNvSpPr>
      </xdr:nvSpPr>
      <xdr:spPr>
        <a:xfrm>
          <a:off x="4029075" y="2907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0</xdr:rowOff>
    </xdr:from>
    <xdr:to>
      <xdr:col>4</xdr:col>
      <xdr:colOff>0</xdr:colOff>
      <xdr:row>99</xdr:row>
      <xdr:rowOff>0</xdr:rowOff>
    </xdr:to>
    <xdr:sp>
      <xdr:nvSpPr>
        <xdr:cNvPr id="797" name="Line 797"/>
        <xdr:cNvSpPr>
          <a:spLocks/>
        </xdr:cNvSpPr>
      </xdr:nvSpPr>
      <xdr:spPr>
        <a:xfrm>
          <a:off x="4029075" y="2907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0</xdr:rowOff>
    </xdr:from>
    <xdr:to>
      <xdr:col>4</xdr:col>
      <xdr:colOff>0</xdr:colOff>
      <xdr:row>99</xdr:row>
      <xdr:rowOff>0</xdr:rowOff>
    </xdr:to>
    <xdr:sp>
      <xdr:nvSpPr>
        <xdr:cNvPr id="798" name="Line 798"/>
        <xdr:cNvSpPr>
          <a:spLocks/>
        </xdr:cNvSpPr>
      </xdr:nvSpPr>
      <xdr:spPr>
        <a:xfrm>
          <a:off x="4029075" y="2907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103</xdr:row>
      <xdr:rowOff>0</xdr:rowOff>
    </xdr:from>
    <xdr:to>
      <xdr:col>4</xdr:col>
      <xdr:colOff>0</xdr:colOff>
      <xdr:row>103</xdr:row>
      <xdr:rowOff>0</xdr:rowOff>
    </xdr:to>
    <xdr:sp>
      <xdr:nvSpPr>
        <xdr:cNvPr id="799" name="Line 799"/>
        <xdr:cNvSpPr>
          <a:spLocks/>
        </xdr:cNvSpPr>
      </xdr:nvSpPr>
      <xdr:spPr>
        <a:xfrm>
          <a:off x="4029075" y="3092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103</xdr:row>
      <xdr:rowOff>0</xdr:rowOff>
    </xdr:from>
    <xdr:to>
      <xdr:col>4</xdr:col>
      <xdr:colOff>0</xdr:colOff>
      <xdr:row>103</xdr:row>
      <xdr:rowOff>0</xdr:rowOff>
    </xdr:to>
    <xdr:sp>
      <xdr:nvSpPr>
        <xdr:cNvPr id="800" name="Line 800"/>
        <xdr:cNvSpPr>
          <a:spLocks/>
        </xdr:cNvSpPr>
      </xdr:nvSpPr>
      <xdr:spPr>
        <a:xfrm>
          <a:off x="4029075" y="3092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103</xdr:row>
      <xdr:rowOff>0</xdr:rowOff>
    </xdr:from>
    <xdr:to>
      <xdr:col>4</xdr:col>
      <xdr:colOff>0</xdr:colOff>
      <xdr:row>103</xdr:row>
      <xdr:rowOff>0</xdr:rowOff>
    </xdr:to>
    <xdr:sp>
      <xdr:nvSpPr>
        <xdr:cNvPr id="801" name="Line 801"/>
        <xdr:cNvSpPr>
          <a:spLocks/>
        </xdr:cNvSpPr>
      </xdr:nvSpPr>
      <xdr:spPr>
        <a:xfrm>
          <a:off x="4029075" y="3092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802" name="Line 802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803" name="Line 803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804" name="Line 804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805" name="Line 805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806" name="Line 806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807" name="Line 807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808" name="Line 808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809" name="Line 809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810" name="Line 810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811" name="Line 811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812" name="Line 812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813" name="Line 813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814" name="Line 814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815" name="Line 815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816" name="Line 816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817" name="Line 817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818" name="Line 818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819" name="Line 819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820" name="Line 820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821" name="Line 821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822" name="Line 822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823" name="Line 823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824" name="Line 824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825" name="Line 825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161925</xdr:rowOff>
    </xdr:from>
    <xdr:to>
      <xdr:col>4</xdr:col>
      <xdr:colOff>0</xdr:colOff>
      <xdr:row>19</xdr:row>
      <xdr:rowOff>161925</xdr:rowOff>
    </xdr:to>
    <xdr:sp>
      <xdr:nvSpPr>
        <xdr:cNvPr id="826" name="Line 826"/>
        <xdr:cNvSpPr>
          <a:spLocks/>
        </xdr:cNvSpPr>
      </xdr:nvSpPr>
      <xdr:spPr>
        <a:xfrm>
          <a:off x="4029075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266700</xdr:rowOff>
    </xdr:from>
    <xdr:to>
      <xdr:col>4</xdr:col>
      <xdr:colOff>0</xdr:colOff>
      <xdr:row>20</xdr:row>
      <xdr:rowOff>266700</xdr:rowOff>
    </xdr:to>
    <xdr:sp>
      <xdr:nvSpPr>
        <xdr:cNvPr id="827" name="Line 827"/>
        <xdr:cNvSpPr>
          <a:spLocks/>
        </xdr:cNvSpPr>
      </xdr:nvSpPr>
      <xdr:spPr>
        <a:xfrm>
          <a:off x="4029075" y="530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266700</xdr:rowOff>
    </xdr:from>
    <xdr:to>
      <xdr:col>4</xdr:col>
      <xdr:colOff>0</xdr:colOff>
      <xdr:row>20</xdr:row>
      <xdr:rowOff>266700</xdr:rowOff>
    </xdr:to>
    <xdr:sp>
      <xdr:nvSpPr>
        <xdr:cNvPr id="828" name="Line 828"/>
        <xdr:cNvSpPr>
          <a:spLocks/>
        </xdr:cNvSpPr>
      </xdr:nvSpPr>
      <xdr:spPr>
        <a:xfrm>
          <a:off x="4029075" y="530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333375</xdr:rowOff>
    </xdr:from>
    <xdr:to>
      <xdr:col>4</xdr:col>
      <xdr:colOff>0</xdr:colOff>
      <xdr:row>21</xdr:row>
      <xdr:rowOff>333375</xdr:rowOff>
    </xdr:to>
    <xdr:sp>
      <xdr:nvSpPr>
        <xdr:cNvPr id="829" name="Line 829"/>
        <xdr:cNvSpPr>
          <a:spLocks/>
        </xdr:cNvSpPr>
      </xdr:nvSpPr>
      <xdr:spPr>
        <a:xfrm>
          <a:off x="4029075" y="569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333375</xdr:rowOff>
    </xdr:from>
    <xdr:to>
      <xdr:col>4</xdr:col>
      <xdr:colOff>0</xdr:colOff>
      <xdr:row>21</xdr:row>
      <xdr:rowOff>333375</xdr:rowOff>
    </xdr:to>
    <xdr:sp>
      <xdr:nvSpPr>
        <xdr:cNvPr id="830" name="Line 830"/>
        <xdr:cNvSpPr>
          <a:spLocks/>
        </xdr:cNvSpPr>
      </xdr:nvSpPr>
      <xdr:spPr>
        <a:xfrm>
          <a:off x="4029075" y="569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28</xdr:row>
      <xdr:rowOff>161925</xdr:rowOff>
    </xdr:from>
    <xdr:to>
      <xdr:col>4</xdr:col>
      <xdr:colOff>0</xdr:colOff>
      <xdr:row>28</xdr:row>
      <xdr:rowOff>161925</xdr:rowOff>
    </xdr:to>
    <xdr:sp>
      <xdr:nvSpPr>
        <xdr:cNvPr id="831" name="Line 831"/>
        <xdr:cNvSpPr>
          <a:spLocks/>
        </xdr:cNvSpPr>
      </xdr:nvSpPr>
      <xdr:spPr>
        <a:xfrm>
          <a:off x="4029075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29</xdr:row>
      <xdr:rowOff>228600</xdr:rowOff>
    </xdr:from>
    <xdr:to>
      <xdr:col>4</xdr:col>
      <xdr:colOff>0</xdr:colOff>
      <xdr:row>29</xdr:row>
      <xdr:rowOff>228600</xdr:rowOff>
    </xdr:to>
    <xdr:sp>
      <xdr:nvSpPr>
        <xdr:cNvPr id="832" name="Line 832"/>
        <xdr:cNvSpPr>
          <a:spLocks/>
        </xdr:cNvSpPr>
      </xdr:nvSpPr>
      <xdr:spPr>
        <a:xfrm>
          <a:off x="4029075" y="790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29</xdr:row>
      <xdr:rowOff>228600</xdr:rowOff>
    </xdr:from>
    <xdr:to>
      <xdr:col>4</xdr:col>
      <xdr:colOff>0</xdr:colOff>
      <xdr:row>29</xdr:row>
      <xdr:rowOff>228600</xdr:rowOff>
    </xdr:to>
    <xdr:sp>
      <xdr:nvSpPr>
        <xdr:cNvPr id="833" name="Line 833"/>
        <xdr:cNvSpPr>
          <a:spLocks/>
        </xdr:cNvSpPr>
      </xdr:nvSpPr>
      <xdr:spPr>
        <a:xfrm>
          <a:off x="4029075" y="790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333375</xdr:rowOff>
    </xdr:from>
    <xdr:to>
      <xdr:col>4</xdr:col>
      <xdr:colOff>0</xdr:colOff>
      <xdr:row>33</xdr:row>
      <xdr:rowOff>333375</xdr:rowOff>
    </xdr:to>
    <xdr:sp>
      <xdr:nvSpPr>
        <xdr:cNvPr id="834" name="Line 834"/>
        <xdr:cNvSpPr>
          <a:spLocks/>
        </xdr:cNvSpPr>
      </xdr:nvSpPr>
      <xdr:spPr>
        <a:xfrm>
          <a:off x="4029075" y="953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333375</xdr:rowOff>
    </xdr:from>
    <xdr:to>
      <xdr:col>4</xdr:col>
      <xdr:colOff>0</xdr:colOff>
      <xdr:row>33</xdr:row>
      <xdr:rowOff>333375</xdr:rowOff>
    </xdr:to>
    <xdr:sp>
      <xdr:nvSpPr>
        <xdr:cNvPr id="835" name="Line 835"/>
        <xdr:cNvSpPr>
          <a:spLocks/>
        </xdr:cNvSpPr>
      </xdr:nvSpPr>
      <xdr:spPr>
        <a:xfrm>
          <a:off x="4029075" y="953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36</xdr:row>
      <xdr:rowOff>333375</xdr:rowOff>
    </xdr:from>
    <xdr:to>
      <xdr:col>4</xdr:col>
      <xdr:colOff>0</xdr:colOff>
      <xdr:row>36</xdr:row>
      <xdr:rowOff>333375</xdr:rowOff>
    </xdr:to>
    <xdr:sp>
      <xdr:nvSpPr>
        <xdr:cNvPr id="836" name="Line 836"/>
        <xdr:cNvSpPr>
          <a:spLocks/>
        </xdr:cNvSpPr>
      </xdr:nvSpPr>
      <xdr:spPr>
        <a:xfrm>
          <a:off x="4029075" y="1066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36</xdr:row>
      <xdr:rowOff>333375</xdr:rowOff>
    </xdr:from>
    <xdr:to>
      <xdr:col>4</xdr:col>
      <xdr:colOff>0</xdr:colOff>
      <xdr:row>36</xdr:row>
      <xdr:rowOff>333375</xdr:rowOff>
    </xdr:to>
    <xdr:sp>
      <xdr:nvSpPr>
        <xdr:cNvPr id="837" name="Line 837"/>
        <xdr:cNvSpPr>
          <a:spLocks/>
        </xdr:cNvSpPr>
      </xdr:nvSpPr>
      <xdr:spPr>
        <a:xfrm>
          <a:off x="4029075" y="1066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50</xdr:row>
      <xdr:rowOff>161925</xdr:rowOff>
    </xdr:from>
    <xdr:to>
      <xdr:col>4</xdr:col>
      <xdr:colOff>0</xdr:colOff>
      <xdr:row>50</xdr:row>
      <xdr:rowOff>161925</xdr:rowOff>
    </xdr:to>
    <xdr:sp>
      <xdr:nvSpPr>
        <xdr:cNvPr id="838" name="Line 838"/>
        <xdr:cNvSpPr>
          <a:spLocks/>
        </xdr:cNvSpPr>
      </xdr:nvSpPr>
      <xdr:spPr>
        <a:xfrm>
          <a:off x="4029075" y="1373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51</xdr:row>
      <xdr:rowOff>161925</xdr:rowOff>
    </xdr:from>
    <xdr:to>
      <xdr:col>4</xdr:col>
      <xdr:colOff>0</xdr:colOff>
      <xdr:row>51</xdr:row>
      <xdr:rowOff>161925</xdr:rowOff>
    </xdr:to>
    <xdr:sp>
      <xdr:nvSpPr>
        <xdr:cNvPr id="839" name="Line 839"/>
        <xdr:cNvSpPr>
          <a:spLocks/>
        </xdr:cNvSpPr>
      </xdr:nvSpPr>
      <xdr:spPr>
        <a:xfrm>
          <a:off x="4029075" y="1389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51</xdr:row>
      <xdr:rowOff>161925</xdr:rowOff>
    </xdr:from>
    <xdr:to>
      <xdr:col>4</xdr:col>
      <xdr:colOff>0</xdr:colOff>
      <xdr:row>51</xdr:row>
      <xdr:rowOff>161925</xdr:rowOff>
    </xdr:to>
    <xdr:sp>
      <xdr:nvSpPr>
        <xdr:cNvPr id="840" name="Line 840"/>
        <xdr:cNvSpPr>
          <a:spLocks/>
        </xdr:cNvSpPr>
      </xdr:nvSpPr>
      <xdr:spPr>
        <a:xfrm>
          <a:off x="4029075" y="1389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53</xdr:row>
      <xdr:rowOff>0</xdr:rowOff>
    </xdr:from>
    <xdr:to>
      <xdr:col>4</xdr:col>
      <xdr:colOff>0</xdr:colOff>
      <xdr:row>53</xdr:row>
      <xdr:rowOff>0</xdr:rowOff>
    </xdr:to>
    <xdr:sp>
      <xdr:nvSpPr>
        <xdr:cNvPr id="841" name="Line 841"/>
        <xdr:cNvSpPr>
          <a:spLocks/>
        </xdr:cNvSpPr>
      </xdr:nvSpPr>
      <xdr:spPr>
        <a:xfrm>
          <a:off x="4029075" y="1470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53</xdr:row>
      <xdr:rowOff>0</xdr:rowOff>
    </xdr:from>
    <xdr:to>
      <xdr:col>4</xdr:col>
      <xdr:colOff>0</xdr:colOff>
      <xdr:row>53</xdr:row>
      <xdr:rowOff>0</xdr:rowOff>
    </xdr:to>
    <xdr:sp>
      <xdr:nvSpPr>
        <xdr:cNvPr id="842" name="Line 842"/>
        <xdr:cNvSpPr>
          <a:spLocks/>
        </xdr:cNvSpPr>
      </xdr:nvSpPr>
      <xdr:spPr>
        <a:xfrm>
          <a:off x="4029075" y="1470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333375</xdr:rowOff>
    </xdr:from>
    <xdr:to>
      <xdr:col>4</xdr:col>
      <xdr:colOff>0</xdr:colOff>
      <xdr:row>56</xdr:row>
      <xdr:rowOff>333375</xdr:rowOff>
    </xdr:to>
    <xdr:sp>
      <xdr:nvSpPr>
        <xdr:cNvPr id="843" name="Line 843"/>
        <xdr:cNvSpPr>
          <a:spLocks/>
        </xdr:cNvSpPr>
      </xdr:nvSpPr>
      <xdr:spPr>
        <a:xfrm>
          <a:off x="4029075" y="1553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333375</xdr:rowOff>
    </xdr:from>
    <xdr:to>
      <xdr:col>4</xdr:col>
      <xdr:colOff>0</xdr:colOff>
      <xdr:row>56</xdr:row>
      <xdr:rowOff>333375</xdr:rowOff>
    </xdr:to>
    <xdr:sp>
      <xdr:nvSpPr>
        <xdr:cNvPr id="844" name="Line 844"/>
        <xdr:cNvSpPr>
          <a:spLocks/>
        </xdr:cNvSpPr>
      </xdr:nvSpPr>
      <xdr:spPr>
        <a:xfrm>
          <a:off x="4029075" y="1553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65</xdr:row>
      <xdr:rowOff>228600</xdr:rowOff>
    </xdr:from>
    <xdr:to>
      <xdr:col>4</xdr:col>
      <xdr:colOff>0</xdr:colOff>
      <xdr:row>65</xdr:row>
      <xdr:rowOff>228600</xdr:rowOff>
    </xdr:to>
    <xdr:sp>
      <xdr:nvSpPr>
        <xdr:cNvPr id="845" name="Line 845"/>
        <xdr:cNvSpPr>
          <a:spLocks/>
        </xdr:cNvSpPr>
      </xdr:nvSpPr>
      <xdr:spPr>
        <a:xfrm>
          <a:off x="4029075" y="18345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66</xdr:row>
      <xdr:rowOff>0</xdr:rowOff>
    </xdr:from>
    <xdr:to>
      <xdr:col>4</xdr:col>
      <xdr:colOff>0</xdr:colOff>
      <xdr:row>66</xdr:row>
      <xdr:rowOff>0</xdr:rowOff>
    </xdr:to>
    <xdr:sp>
      <xdr:nvSpPr>
        <xdr:cNvPr id="846" name="Line 846"/>
        <xdr:cNvSpPr>
          <a:spLocks/>
        </xdr:cNvSpPr>
      </xdr:nvSpPr>
      <xdr:spPr>
        <a:xfrm>
          <a:off x="4029075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66</xdr:row>
      <xdr:rowOff>0</xdr:rowOff>
    </xdr:from>
    <xdr:to>
      <xdr:col>4</xdr:col>
      <xdr:colOff>0</xdr:colOff>
      <xdr:row>66</xdr:row>
      <xdr:rowOff>0</xdr:rowOff>
    </xdr:to>
    <xdr:sp>
      <xdr:nvSpPr>
        <xdr:cNvPr id="847" name="Line 847"/>
        <xdr:cNvSpPr>
          <a:spLocks/>
        </xdr:cNvSpPr>
      </xdr:nvSpPr>
      <xdr:spPr>
        <a:xfrm>
          <a:off x="4029075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67</xdr:row>
      <xdr:rowOff>0</xdr:rowOff>
    </xdr:from>
    <xdr:to>
      <xdr:col>4</xdr:col>
      <xdr:colOff>0</xdr:colOff>
      <xdr:row>67</xdr:row>
      <xdr:rowOff>0</xdr:rowOff>
    </xdr:to>
    <xdr:sp>
      <xdr:nvSpPr>
        <xdr:cNvPr id="848" name="Line 848"/>
        <xdr:cNvSpPr>
          <a:spLocks/>
        </xdr:cNvSpPr>
      </xdr:nvSpPr>
      <xdr:spPr>
        <a:xfrm>
          <a:off x="4029075" y="1876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67</xdr:row>
      <xdr:rowOff>0</xdr:rowOff>
    </xdr:from>
    <xdr:to>
      <xdr:col>4</xdr:col>
      <xdr:colOff>0</xdr:colOff>
      <xdr:row>67</xdr:row>
      <xdr:rowOff>0</xdr:rowOff>
    </xdr:to>
    <xdr:sp>
      <xdr:nvSpPr>
        <xdr:cNvPr id="849" name="Line 849"/>
        <xdr:cNvSpPr>
          <a:spLocks/>
        </xdr:cNvSpPr>
      </xdr:nvSpPr>
      <xdr:spPr>
        <a:xfrm>
          <a:off x="4029075" y="1876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850" name="Line 850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851" name="Line 851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852" name="Line 852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853" name="Line 853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854" name="Line 854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855" name="Line 855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856" name="Line 856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857" name="Line 857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858" name="Line 858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859" name="Line 859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860" name="Line 860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861" name="Line 861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862" name="Line 862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863" name="Line 863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864" name="Line 864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865" name="Line 865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866" name="Line 866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0</xdr:rowOff>
    </xdr:from>
    <xdr:to>
      <xdr:col>4</xdr:col>
      <xdr:colOff>0</xdr:colOff>
      <xdr:row>99</xdr:row>
      <xdr:rowOff>0</xdr:rowOff>
    </xdr:to>
    <xdr:sp>
      <xdr:nvSpPr>
        <xdr:cNvPr id="867" name="Line 867"/>
        <xdr:cNvSpPr>
          <a:spLocks/>
        </xdr:cNvSpPr>
      </xdr:nvSpPr>
      <xdr:spPr>
        <a:xfrm>
          <a:off x="4029075" y="2907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0</xdr:rowOff>
    </xdr:from>
    <xdr:to>
      <xdr:col>4</xdr:col>
      <xdr:colOff>0</xdr:colOff>
      <xdr:row>99</xdr:row>
      <xdr:rowOff>0</xdr:rowOff>
    </xdr:to>
    <xdr:sp>
      <xdr:nvSpPr>
        <xdr:cNvPr id="868" name="Line 868"/>
        <xdr:cNvSpPr>
          <a:spLocks/>
        </xdr:cNvSpPr>
      </xdr:nvSpPr>
      <xdr:spPr>
        <a:xfrm>
          <a:off x="4029075" y="2907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869" name="Line 869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870" name="Line 870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871" name="Line 871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872" name="Line 872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873" name="Line 873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874" name="Line 874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875" name="Line 875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876" name="Line 876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877" name="Line 877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878" name="Line 878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879" name="Line 879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880" name="Line 880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881" name="Line 881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882" name="Line 882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883" name="Line 883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152400</xdr:rowOff>
    </xdr:from>
    <xdr:to>
      <xdr:col>4</xdr:col>
      <xdr:colOff>0</xdr:colOff>
      <xdr:row>99</xdr:row>
      <xdr:rowOff>152400</xdr:rowOff>
    </xdr:to>
    <xdr:sp>
      <xdr:nvSpPr>
        <xdr:cNvPr id="884" name="Line 884"/>
        <xdr:cNvSpPr>
          <a:spLocks/>
        </xdr:cNvSpPr>
      </xdr:nvSpPr>
      <xdr:spPr>
        <a:xfrm>
          <a:off x="4029075" y="29222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152400</xdr:rowOff>
    </xdr:from>
    <xdr:to>
      <xdr:col>4</xdr:col>
      <xdr:colOff>0</xdr:colOff>
      <xdr:row>99</xdr:row>
      <xdr:rowOff>152400</xdr:rowOff>
    </xdr:to>
    <xdr:sp>
      <xdr:nvSpPr>
        <xdr:cNvPr id="885" name="Line 885"/>
        <xdr:cNvSpPr>
          <a:spLocks/>
        </xdr:cNvSpPr>
      </xdr:nvSpPr>
      <xdr:spPr>
        <a:xfrm>
          <a:off x="4029075" y="29222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100</xdr:row>
      <xdr:rowOff>0</xdr:rowOff>
    </xdr:from>
    <xdr:to>
      <xdr:col>4</xdr:col>
      <xdr:colOff>0</xdr:colOff>
      <xdr:row>100</xdr:row>
      <xdr:rowOff>0</xdr:rowOff>
    </xdr:to>
    <xdr:sp>
      <xdr:nvSpPr>
        <xdr:cNvPr id="886" name="Line 886"/>
        <xdr:cNvSpPr>
          <a:spLocks/>
        </xdr:cNvSpPr>
      </xdr:nvSpPr>
      <xdr:spPr>
        <a:xfrm>
          <a:off x="4029075" y="2971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100</xdr:row>
      <xdr:rowOff>0</xdr:rowOff>
    </xdr:from>
    <xdr:to>
      <xdr:col>4</xdr:col>
      <xdr:colOff>0</xdr:colOff>
      <xdr:row>100</xdr:row>
      <xdr:rowOff>0</xdr:rowOff>
    </xdr:to>
    <xdr:sp>
      <xdr:nvSpPr>
        <xdr:cNvPr id="887" name="Line 887"/>
        <xdr:cNvSpPr>
          <a:spLocks/>
        </xdr:cNvSpPr>
      </xdr:nvSpPr>
      <xdr:spPr>
        <a:xfrm>
          <a:off x="4029075" y="2971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152400</xdr:rowOff>
    </xdr:from>
    <xdr:to>
      <xdr:col>4</xdr:col>
      <xdr:colOff>0</xdr:colOff>
      <xdr:row>104</xdr:row>
      <xdr:rowOff>152400</xdr:rowOff>
    </xdr:to>
    <xdr:sp>
      <xdr:nvSpPr>
        <xdr:cNvPr id="888" name="Line 888"/>
        <xdr:cNvSpPr>
          <a:spLocks/>
        </xdr:cNvSpPr>
      </xdr:nvSpPr>
      <xdr:spPr>
        <a:xfrm>
          <a:off x="4029075" y="3132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152400</xdr:rowOff>
    </xdr:from>
    <xdr:to>
      <xdr:col>4</xdr:col>
      <xdr:colOff>0</xdr:colOff>
      <xdr:row>104</xdr:row>
      <xdr:rowOff>152400</xdr:rowOff>
    </xdr:to>
    <xdr:sp>
      <xdr:nvSpPr>
        <xdr:cNvPr id="889" name="Line 889"/>
        <xdr:cNvSpPr>
          <a:spLocks/>
        </xdr:cNvSpPr>
      </xdr:nvSpPr>
      <xdr:spPr>
        <a:xfrm>
          <a:off x="4029075" y="3132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890" name="Line 890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891" name="Line 891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892" name="Line 892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893" name="Line 893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98</xdr:row>
      <xdr:rowOff>152400</xdr:rowOff>
    </xdr:from>
    <xdr:to>
      <xdr:col>4</xdr:col>
      <xdr:colOff>0</xdr:colOff>
      <xdr:row>98</xdr:row>
      <xdr:rowOff>152400</xdr:rowOff>
    </xdr:to>
    <xdr:sp>
      <xdr:nvSpPr>
        <xdr:cNvPr id="894" name="Line 894"/>
        <xdr:cNvSpPr>
          <a:spLocks/>
        </xdr:cNvSpPr>
      </xdr:nvSpPr>
      <xdr:spPr>
        <a:xfrm>
          <a:off x="4029075" y="2899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98</xdr:row>
      <xdr:rowOff>152400</xdr:rowOff>
    </xdr:from>
    <xdr:to>
      <xdr:col>4</xdr:col>
      <xdr:colOff>0</xdr:colOff>
      <xdr:row>98</xdr:row>
      <xdr:rowOff>152400</xdr:rowOff>
    </xdr:to>
    <xdr:sp>
      <xdr:nvSpPr>
        <xdr:cNvPr id="895" name="Line 895"/>
        <xdr:cNvSpPr>
          <a:spLocks/>
        </xdr:cNvSpPr>
      </xdr:nvSpPr>
      <xdr:spPr>
        <a:xfrm>
          <a:off x="4029075" y="2899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0</xdr:rowOff>
    </xdr:from>
    <xdr:to>
      <xdr:col>4</xdr:col>
      <xdr:colOff>0</xdr:colOff>
      <xdr:row>99</xdr:row>
      <xdr:rowOff>0</xdr:rowOff>
    </xdr:to>
    <xdr:sp>
      <xdr:nvSpPr>
        <xdr:cNvPr id="896" name="Line 896"/>
        <xdr:cNvSpPr>
          <a:spLocks/>
        </xdr:cNvSpPr>
      </xdr:nvSpPr>
      <xdr:spPr>
        <a:xfrm>
          <a:off x="4029075" y="2907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0</xdr:rowOff>
    </xdr:from>
    <xdr:to>
      <xdr:col>4</xdr:col>
      <xdr:colOff>0</xdr:colOff>
      <xdr:row>99</xdr:row>
      <xdr:rowOff>0</xdr:rowOff>
    </xdr:to>
    <xdr:sp>
      <xdr:nvSpPr>
        <xdr:cNvPr id="897" name="Line 897"/>
        <xdr:cNvSpPr>
          <a:spLocks/>
        </xdr:cNvSpPr>
      </xdr:nvSpPr>
      <xdr:spPr>
        <a:xfrm>
          <a:off x="4029075" y="2907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98</xdr:row>
      <xdr:rowOff>152400</xdr:rowOff>
    </xdr:from>
    <xdr:to>
      <xdr:col>4</xdr:col>
      <xdr:colOff>0</xdr:colOff>
      <xdr:row>98</xdr:row>
      <xdr:rowOff>152400</xdr:rowOff>
    </xdr:to>
    <xdr:sp>
      <xdr:nvSpPr>
        <xdr:cNvPr id="898" name="Line 898"/>
        <xdr:cNvSpPr>
          <a:spLocks/>
        </xdr:cNvSpPr>
      </xdr:nvSpPr>
      <xdr:spPr>
        <a:xfrm>
          <a:off x="4029075" y="2899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98</xdr:row>
      <xdr:rowOff>152400</xdr:rowOff>
    </xdr:from>
    <xdr:to>
      <xdr:col>4</xdr:col>
      <xdr:colOff>0</xdr:colOff>
      <xdr:row>98</xdr:row>
      <xdr:rowOff>152400</xdr:rowOff>
    </xdr:to>
    <xdr:sp>
      <xdr:nvSpPr>
        <xdr:cNvPr id="899" name="Line 899"/>
        <xdr:cNvSpPr>
          <a:spLocks/>
        </xdr:cNvSpPr>
      </xdr:nvSpPr>
      <xdr:spPr>
        <a:xfrm>
          <a:off x="4029075" y="2899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0</xdr:rowOff>
    </xdr:from>
    <xdr:to>
      <xdr:col>4</xdr:col>
      <xdr:colOff>0</xdr:colOff>
      <xdr:row>99</xdr:row>
      <xdr:rowOff>0</xdr:rowOff>
    </xdr:to>
    <xdr:sp>
      <xdr:nvSpPr>
        <xdr:cNvPr id="900" name="Line 900"/>
        <xdr:cNvSpPr>
          <a:spLocks/>
        </xdr:cNvSpPr>
      </xdr:nvSpPr>
      <xdr:spPr>
        <a:xfrm>
          <a:off x="4029075" y="2907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0</xdr:rowOff>
    </xdr:from>
    <xdr:to>
      <xdr:col>4</xdr:col>
      <xdr:colOff>0</xdr:colOff>
      <xdr:row>99</xdr:row>
      <xdr:rowOff>0</xdr:rowOff>
    </xdr:to>
    <xdr:sp>
      <xdr:nvSpPr>
        <xdr:cNvPr id="901" name="Line 901"/>
        <xdr:cNvSpPr>
          <a:spLocks/>
        </xdr:cNvSpPr>
      </xdr:nvSpPr>
      <xdr:spPr>
        <a:xfrm>
          <a:off x="4029075" y="2907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98</xdr:row>
      <xdr:rowOff>152400</xdr:rowOff>
    </xdr:from>
    <xdr:to>
      <xdr:col>4</xdr:col>
      <xdr:colOff>0</xdr:colOff>
      <xdr:row>98</xdr:row>
      <xdr:rowOff>152400</xdr:rowOff>
    </xdr:to>
    <xdr:sp>
      <xdr:nvSpPr>
        <xdr:cNvPr id="902" name="Line 902"/>
        <xdr:cNvSpPr>
          <a:spLocks/>
        </xdr:cNvSpPr>
      </xdr:nvSpPr>
      <xdr:spPr>
        <a:xfrm>
          <a:off x="4029075" y="2899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98</xdr:row>
      <xdr:rowOff>152400</xdr:rowOff>
    </xdr:from>
    <xdr:to>
      <xdr:col>4</xdr:col>
      <xdr:colOff>0</xdr:colOff>
      <xdr:row>98</xdr:row>
      <xdr:rowOff>152400</xdr:rowOff>
    </xdr:to>
    <xdr:sp>
      <xdr:nvSpPr>
        <xdr:cNvPr id="903" name="Line 903"/>
        <xdr:cNvSpPr>
          <a:spLocks/>
        </xdr:cNvSpPr>
      </xdr:nvSpPr>
      <xdr:spPr>
        <a:xfrm>
          <a:off x="4029075" y="2899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0</xdr:rowOff>
    </xdr:from>
    <xdr:to>
      <xdr:col>4</xdr:col>
      <xdr:colOff>0</xdr:colOff>
      <xdr:row>99</xdr:row>
      <xdr:rowOff>0</xdr:rowOff>
    </xdr:to>
    <xdr:sp>
      <xdr:nvSpPr>
        <xdr:cNvPr id="904" name="Line 904"/>
        <xdr:cNvSpPr>
          <a:spLocks/>
        </xdr:cNvSpPr>
      </xdr:nvSpPr>
      <xdr:spPr>
        <a:xfrm>
          <a:off x="4029075" y="2907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0</xdr:rowOff>
    </xdr:from>
    <xdr:to>
      <xdr:col>4</xdr:col>
      <xdr:colOff>0</xdr:colOff>
      <xdr:row>99</xdr:row>
      <xdr:rowOff>0</xdr:rowOff>
    </xdr:to>
    <xdr:sp>
      <xdr:nvSpPr>
        <xdr:cNvPr id="905" name="Line 905"/>
        <xdr:cNvSpPr>
          <a:spLocks/>
        </xdr:cNvSpPr>
      </xdr:nvSpPr>
      <xdr:spPr>
        <a:xfrm>
          <a:off x="4029075" y="2907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98</xdr:row>
      <xdr:rowOff>152400</xdr:rowOff>
    </xdr:from>
    <xdr:to>
      <xdr:col>4</xdr:col>
      <xdr:colOff>0</xdr:colOff>
      <xdr:row>98</xdr:row>
      <xdr:rowOff>152400</xdr:rowOff>
    </xdr:to>
    <xdr:sp>
      <xdr:nvSpPr>
        <xdr:cNvPr id="906" name="Line 906"/>
        <xdr:cNvSpPr>
          <a:spLocks/>
        </xdr:cNvSpPr>
      </xdr:nvSpPr>
      <xdr:spPr>
        <a:xfrm>
          <a:off x="4029075" y="2899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98</xdr:row>
      <xdr:rowOff>152400</xdr:rowOff>
    </xdr:from>
    <xdr:to>
      <xdr:col>4</xdr:col>
      <xdr:colOff>0</xdr:colOff>
      <xdr:row>98</xdr:row>
      <xdr:rowOff>152400</xdr:rowOff>
    </xdr:to>
    <xdr:sp>
      <xdr:nvSpPr>
        <xdr:cNvPr id="907" name="Line 907"/>
        <xdr:cNvSpPr>
          <a:spLocks/>
        </xdr:cNvSpPr>
      </xdr:nvSpPr>
      <xdr:spPr>
        <a:xfrm>
          <a:off x="4029075" y="2899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0</xdr:rowOff>
    </xdr:from>
    <xdr:to>
      <xdr:col>4</xdr:col>
      <xdr:colOff>0</xdr:colOff>
      <xdr:row>99</xdr:row>
      <xdr:rowOff>0</xdr:rowOff>
    </xdr:to>
    <xdr:sp>
      <xdr:nvSpPr>
        <xdr:cNvPr id="908" name="Line 908"/>
        <xdr:cNvSpPr>
          <a:spLocks/>
        </xdr:cNvSpPr>
      </xdr:nvSpPr>
      <xdr:spPr>
        <a:xfrm>
          <a:off x="4029075" y="2907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0</xdr:rowOff>
    </xdr:from>
    <xdr:to>
      <xdr:col>4</xdr:col>
      <xdr:colOff>0</xdr:colOff>
      <xdr:row>99</xdr:row>
      <xdr:rowOff>0</xdr:rowOff>
    </xdr:to>
    <xdr:sp>
      <xdr:nvSpPr>
        <xdr:cNvPr id="909" name="Line 909"/>
        <xdr:cNvSpPr>
          <a:spLocks/>
        </xdr:cNvSpPr>
      </xdr:nvSpPr>
      <xdr:spPr>
        <a:xfrm>
          <a:off x="4029075" y="2907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98</xdr:row>
      <xdr:rowOff>152400</xdr:rowOff>
    </xdr:from>
    <xdr:to>
      <xdr:col>4</xdr:col>
      <xdr:colOff>0</xdr:colOff>
      <xdr:row>98</xdr:row>
      <xdr:rowOff>152400</xdr:rowOff>
    </xdr:to>
    <xdr:sp>
      <xdr:nvSpPr>
        <xdr:cNvPr id="910" name="Line 910"/>
        <xdr:cNvSpPr>
          <a:spLocks/>
        </xdr:cNvSpPr>
      </xdr:nvSpPr>
      <xdr:spPr>
        <a:xfrm>
          <a:off x="4029075" y="2899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98</xdr:row>
      <xdr:rowOff>152400</xdr:rowOff>
    </xdr:from>
    <xdr:to>
      <xdr:col>4</xdr:col>
      <xdr:colOff>0</xdr:colOff>
      <xdr:row>98</xdr:row>
      <xdr:rowOff>152400</xdr:rowOff>
    </xdr:to>
    <xdr:sp>
      <xdr:nvSpPr>
        <xdr:cNvPr id="911" name="Line 911"/>
        <xdr:cNvSpPr>
          <a:spLocks/>
        </xdr:cNvSpPr>
      </xdr:nvSpPr>
      <xdr:spPr>
        <a:xfrm>
          <a:off x="4029075" y="2899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0</xdr:rowOff>
    </xdr:from>
    <xdr:to>
      <xdr:col>4</xdr:col>
      <xdr:colOff>0</xdr:colOff>
      <xdr:row>99</xdr:row>
      <xdr:rowOff>0</xdr:rowOff>
    </xdr:to>
    <xdr:sp>
      <xdr:nvSpPr>
        <xdr:cNvPr id="912" name="Line 912"/>
        <xdr:cNvSpPr>
          <a:spLocks/>
        </xdr:cNvSpPr>
      </xdr:nvSpPr>
      <xdr:spPr>
        <a:xfrm>
          <a:off x="4029075" y="2907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0</xdr:rowOff>
    </xdr:from>
    <xdr:to>
      <xdr:col>4</xdr:col>
      <xdr:colOff>0</xdr:colOff>
      <xdr:row>99</xdr:row>
      <xdr:rowOff>0</xdr:rowOff>
    </xdr:to>
    <xdr:sp>
      <xdr:nvSpPr>
        <xdr:cNvPr id="913" name="Line 913"/>
        <xdr:cNvSpPr>
          <a:spLocks/>
        </xdr:cNvSpPr>
      </xdr:nvSpPr>
      <xdr:spPr>
        <a:xfrm>
          <a:off x="4029075" y="2907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>
      <xdr:nvSpPr>
        <xdr:cNvPr id="914" name="Line 914"/>
        <xdr:cNvSpPr>
          <a:spLocks/>
        </xdr:cNvSpPr>
      </xdr:nvSpPr>
      <xdr:spPr>
        <a:xfrm>
          <a:off x="4029075" y="406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>
      <xdr:nvSpPr>
        <xdr:cNvPr id="915" name="Line 915"/>
        <xdr:cNvSpPr>
          <a:spLocks/>
        </xdr:cNvSpPr>
      </xdr:nvSpPr>
      <xdr:spPr>
        <a:xfrm>
          <a:off x="4029075" y="406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>
      <xdr:nvSpPr>
        <xdr:cNvPr id="916" name="Line 916"/>
        <xdr:cNvSpPr>
          <a:spLocks/>
        </xdr:cNvSpPr>
      </xdr:nvSpPr>
      <xdr:spPr>
        <a:xfrm>
          <a:off x="4029075" y="406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>
      <xdr:nvSpPr>
        <xdr:cNvPr id="917" name="Line 917"/>
        <xdr:cNvSpPr>
          <a:spLocks/>
        </xdr:cNvSpPr>
      </xdr:nvSpPr>
      <xdr:spPr>
        <a:xfrm>
          <a:off x="4029075" y="406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>
      <xdr:nvSpPr>
        <xdr:cNvPr id="918" name="Line 918"/>
        <xdr:cNvSpPr>
          <a:spLocks/>
        </xdr:cNvSpPr>
      </xdr:nvSpPr>
      <xdr:spPr>
        <a:xfrm>
          <a:off x="4029075" y="406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123825</xdr:rowOff>
    </xdr:from>
    <xdr:to>
      <xdr:col>4</xdr:col>
      <xdr:colOff>0</xdr:colOff>
      <xdr:row>10</xdr:row>
      <xdr:rowOff>123825</xdr:rowOff>
    </xdr:to>
    <xdr:sp>
      <xdr:nvSpPr>
        <xdr:cNvPr id="919" name="Line 919"/>
        <xdr:cNvSpPr>
          <a:spLocks/>
        </xdr:cNvSpPr>
      </xdr:nvSpPr>
      <xdr:spPr>
        <a:xfrm>
          <a:off x="4029075" y="224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920" name="Line 920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921" name="Line 921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922" name="Line 922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923" name="Line 923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924" name="Line 924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925" name="Line 925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926" name="Line 926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927" name="Line 927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928" name="Line 928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929" name="Line 929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930" name="Line 930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931" name="Line 931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932" name="Line 932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933" name="Line 933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934" name="Line 934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935" name="Line 935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936" name="Line 936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937" name="Line 937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938" name="Line 938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939" name="Line 939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940" name="Line 940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941" name="Line 941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942" name="Line 942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98</xdr:row>
      <xdr:rowOff>142875</xdr:rowOff>
    </xdr:from>
    <xdr:to>
      <xdr:col>4</xdr:col>
      <xdr:colOff>0</xdr:colOff>
      <xdr:row>98</xdr:row>
      <xdr:rowOff>142875</xdr:rowOff>
    </xdr:to>
    <xdr:sp>
      <xdr:nvSpPr>
        <xdr:cNvPr id="943" name="Line 943"/>
        <xdr:cNvSpPr>
          <a:spLocks/>
        </xdr:cNvSpPr>
      </xdr:nvSpPr>
      <xdr:spPr>
        <a:xfrm>
          <a:off x="4029075" y="2898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0</xdr:rowOff>
    </xdr:from>
    <xdr:to>
      <xdr:col>4</xdr:col>
      <xdr:colOff>0</xdr:colOff>
      <xdr:row>99</xdr:row>
      <xdr:rowOff>0</xdr:rowOff>
    </xdr:to>
    <xdr:sp>
      <xdr:nvSpPr>
        <xdr:cNvPr id="944" name="Line 944"/>
        <xdr:cNvSpPr>
          <a:spLocks/>
        </xdr:cNvSpPr>
      </xdr:nvSpPr>
      <xdr:spPr>
        <a:xfrm>
          <a:off x="4029075" y="2907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0</xdr:rowOff>
    </xdr:from>
    <xdr:to>
      <xdr:col>4</xdr:col>
      <xdr:colOff>0</xdr:colOff>
      <xdr:row>99</xdr:row>
      <xdr:rowOff>0</xdr:rowOff>
    </xdr:to>
    <xdr:sp>
      <xdr:nvSpPr>
        <xdr:cNvPr id="945" name="Line 945"/>
        <xdr:cNvSpPr>
          <a:spLocks/>
        </xdr:cNvSpPr>
      </xdr:nvSpPr>
      <xdr:spPr>
        <a:xfrm>
          <a:off x="4029075" y="2907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0</xdr:rowOff>
    </xdr:from>
    <xdr:to>
      <xdr:col>4</xdr:col>
      <xdr:colOff>0</xdr:colOff>
      <xdr:row>99</xdr:row>
      <xdr:rowOff>0</xdr:rowOff>
    </xdr:to>
    <xdr:sp>
      <xdr:nvSpPr>
        <xdr:cNvPr id="946" name="Line 946"/>
        <xdr:cNvSpPr>
          <a:spLocks/>
        </xdr:cNvSpPr>
      </xdr:nvSpPr>
      <xdr:spPr>
        <a:xfrm>
          <a:off x="4029075" y="2907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0</xdr:rowOff>
    </xdr:from>
    <xdr:to>
      <xdr:col>4</xdr:col>
      <xdr:colOff>0</xdr:colOff>
      <xdr:row>99</xdr:row>
      <xdr:rowOff>0</xdr:rowOff>
    </xdr:to>
    <xdr:sp>
      <xdr:nvSpPr>
        <xdr:cNvPr id="947" name="Line 947"/>
        <xdr:cNvSpPr>
          <a:spLocks/>
        </xdr:cNvSpPr>
      </xdr:nvSpPr>
      <xdr:spPr>
        <a:xfrm>
          <a:off x="4029075" y="2907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0</xdr:rowOff>
    </xdr:from>
    <xdr:to>
      <xdr:col>4</xdr:col>
      <xdr:colOff>0</xdr:colOff>
      <xdr:row>99</xdr:row>
      <xdr:rowOff>0</xdr:rowOff>
    </xdr:to>
    <xdr:sp>
      <xdr:nvSpPr>
        <xdr:cNvPr id="948" name="Line 948"/>
        <xdr:cNvSpPr>
          <a:spLocks/>
        </xdr:cNvSpPr>
      </xdr:nvSpPr>
      <xdr:spPr>
        <a:xfrm>
          <a:off x="4029075" y="2907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103</xdr:row>
      <xdr:rowOff>0</xdr:rowOff>
    </xdr:from>
    <xdr:to>
      <xdr:col>4</xdr:col>
      <xdr:colOff>0</xdr:colOff>
      <xdr:row>103</xdr:row>
      <xdr:rowOff>0</xdr:rowOff>
    </xdr:to>
    <xdr:sp>
      <xdr:nvSpPr>
        <xdr:cNvPr id="949" name="Line 949"/>
        <xdr:cNvSpPr>
          <a:spLocks/>
        </xdr:cNvSpPr>
      </xdr:nvSpPr>
      <xdr:spPr>
        <a:xfrm>
          <a:off x="4029075" y="3092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103</xdr:row>
      <xdr:rowOff>0</xdr:rowOff>
    </xdr:from>
    <xdr:to>
      <xdr:col>4</xdr:col>
      <xdr:colOff>0</xdr:colOff>
      <xdr:row>103</xdr:row>
      <xdr:rowOff>0</xdr:rowOff>
    </xdr:to>
    <xdr:sp>
      <xdr:nvSpPr>
        <xdr:cNvPr id="950" name="Line 950"/>
        <xdr:cNvSpPr>
          <a:spLocks/>
        </xdr:cNvSpPr>
      </xdr:nvSpPr>
      <xdr:spPr>
        <a:xfrm>
          <a:off x="4029075" y="3092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103</xdr:row>
      <xdr:rowOff>0</xdr:rowOff>
    </xdr:from>
    <xdr:to>
      <xdr:col>4</xdr:col>
      <xdr:colOff>0</xdr:colOff>
      <xdr:row>103</xdr:row>
      <xdr:rowOff>0</xdr:rowOff>
    </xdr:to>
    <xdr:sp>
      <xdr:nvSpPr>
        <xdr:cNvPr id="951" name="Line 951"/>
        <xdr:cNvSpPr>
          <a:spLocks/>
        </xdr:cNvSpPr>
      </xdr:nvSpPr>
      <xdr:spPr>
        <a:xfrm>
          <a:off x="4029075" y="3092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952" name="Line 952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953" name="Line 953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954" name="Line 954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955" name="Line 955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956" name="Line 956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957" name="Line 957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958" name="Line 958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959" name="Line 959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960" name="Line 960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961" name="Line 961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962" name="Line 962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963" name="Line 963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964" name="Line 964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965" name="Line 965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966" name="Line 966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967" name="Line 967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968" name="Line 968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969" name="Line 969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970" name="Line 970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971" name="Line 971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972" name="Line 972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973" name="Line 973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974" name="Line 974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975" name="Line 975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976" name="Line 976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977" name="Line 977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978" name="Line 978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979" name="Line 979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980" name="Line 980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981" name="Line 981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982" name="Line 982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983" name="Line 983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984" name="Line 984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985" name="Line 985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986" name="Line 986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987" name="Line 987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988" name="Line 988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989" name="Line 989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990" name="Line 990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991" name="Line 991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992" name="Line 992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993" name="Line 993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994" name="Line 994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995" name="Line 995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0</xdr:rowOff>
    </xdr:from>
    <xdr:to>
      <xdr:col>4</xdr:col>
      <xdr:colOff>0</xdr:colOff>
      <xdr:row>99</xdr:row>
      <xdr:rowOff>0</xdr:rowOff>
    </xdr:to>
    <xdr:sp>
      <xdr:nvSpPr>
        <xdr:cNvPr id="996" name="Line 996"/>
        <xdr:cNvSpPr>
          <a:spLocks/>
        </xdr:cNvSpPr>
      </xdr:nvSpPr>
      <xdr:spPr>
        <a:xfrm>
          <a:off x="4029075" y="2907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0</xdr:rowOff>
    </xdr:from>
    <xdr:to>
      <xdr:col>4</xdr:col>
      <xdr:colOff>0</xdr:colOff>
      <xdr:row>99</xdr:row>
      <xdr:rowOff>0</xdr:rowOff>
    </xdr:to>
    <xdr:sp>
      <xdr:nvSpPr>
        <xdr:cNvPr id="997" name="Line 997"/>
        <xdr:cNvSpPr>
          <a:spLocks/>
        </xdr:cNvSpPr>
      </xdr:nvSpPr>
      <xdr:spPr>
        <a:xfrm>
          <a:off x="4029075" y="2907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0</xdr:rowOff>
    </xdr:from>
    <xdr:to>
      <xdr:col>4</xdr:col>
      <xdr:colOff>0</xdr:colOff>
      <xdr:row>99</xdr:row>
      <xdr:rowOff>0</xdr:rowOff>
    </xdr:to>
    <xdr:sp>
      <xdr:nvSpPr>
        <xdr:cNvPr id="998" name="Line 998"/>
        <xdr:cNvSpPr>
          <a:spLocks/>
        </xdr:cNvSpPr>
      </xdr:nvSpPr>
      <xdr:spPr>
        <a:xfrm>
          <a:off x="4029075" y="2907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0</xdr:rowOff>
    </xdr:from>
    <xdr:to>
      <xdr:col>4</xdr:col>
      <xdr:colOff>0</xdr:colOff>
      <xdr:row>99</xdr:row>
      <xdr:rowOff>0</xdr:rowOff>
    </xdr:to>
    <xdr:sp>
      <xdr:nvSpPr>
        <xdr:cNvPr id="999" name="Line 999"/>
        <xdr:cNvSpPr>
          <a:spLocks/>
        </xdr:cNvSpPr>
      </xdr:nvSpPr>
      <xdr:spPr>
        <a:xfrm>
          <a:off x="4029075" y="2907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0</xdr:rowOff>
    </xdr:from>
    <xdr:to>
      <xdr:col>4</xdr:col>
      <xdr:colOff>0</xdr:colOff>
      <xdr:row>99</xdr:row>
      <xdr:rowOff>0</xdr:rowOff>
    </xdr:to>
    <xdr:sp>
      <xdr:nvSpPr>
        <xdr:cNvPr id="1000" name="Line 1000"/>
        <xdr:cNvSpPr>
          <a:spLocks/>
        </xdr:cNvSpPr>
      </xdr:nvSpPr>
      <xdr:spPr>
        <a:xfrm>
          <a:off x="4029075" y="2907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103</xdr:row>
      <xdr:rowOff>0</xdr:rowOff>
    </xdr:from>
    <xdr:to>
      <xdr:col>4</xdr:col>
      <xdr:colOff>0</xdr:colOff>
      <xdr:row>103</xdr:row>
      <xdr:rowOff>0</xdr:rowOff>
    </xdr:to>
    <xdr:sp>
      <xdr:nvSpPr>
        <xdr:cNvPr id="1001" name="Line 1001"/>
        <xdr:cNvSpPr>
          <a:spLocks/>
        </xdr:cNvSpPr>
      </xdr:nvSpPr>
      <xdr:spPr>
        <a:xfrm>
          <a:off x="4029075" y="3092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103</xdr:row>
      <xdr:rowOff>0</xdr:rowOff>
    </xdr:from>
    <xdr:to>
      <xdr:col>4</xdr:col>
      <xdr:colOff>0</xdr:colOff>
      <xdr:row>103</xdr:row>
      <xdr:rowOff>0</xdr:rowOff>
    </xdr:to>
    <xdr:sp>
      <xdr:nvSpPr>
        <xdr:cNvPr id="1002" name="Line 1002"/>
        <xdr:cNvSpPr>
          <a:spLocks/>
        </xdr:cNvSpPr>
      </xdr:nvSpPr>
      <xdr:spPr>
        <a:xfrm>
          <a:off x="4029075" y="3092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103</xdr:row>
      <xdr:rowOff>0</xdr:rowOff>
    </xdr:from>
    <xdr:to>
      <xdr:col>4</xdr:col>
      <xdr:colOff>0</xdr:colOff>
      <xdr:row>103</xdr:row>
      <xdr:rowOff>0</xdr:rowOff>
    </xdr:to>
    <xdr:sp>
      <xdr:nvSpPr>
        <xdr:cNvPr id="1003" name="Line 1003"/>
        <xdr:cNvSpPr>
          <a:spLocks/>
        </xdr:cNvSpPr>
      </xdr:nvSpPr>
      <xdr:spPr>
        <a:xfrm>
          <a:off x="4029075" y="3092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004" name="Line 1004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005" name="Line 1005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006" name="Line 1006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007" name="Line 1007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008" name="Line 1008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009" name="Line 1009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010" name="Line 1010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011" name="Line 1011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012" name="Line 1012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013" name="Line 1013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014" name="Line 1014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015" name="Line 1015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016" name="Line 1016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017" name="Line 1017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018" name="Line 1018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019" name="Line 1019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020" name="Line 1020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021" name="Line 1021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022" name="Line 1022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023" name="Line 1023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024" name="Line 0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025" name="Line 1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026" name="Line 2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027" name="Line 3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161925</xdr:rowOff>
    </xdr:from>
    <xdr:to>
      <xdr:col>4</xdr:col>
      <xdr:colOff>0</xdr:colOff>
      <xdr:row>19</xdr:row>
      <xdr:rowOff>161925</xdr:rowOff>
    </xdr:to>
    <xdr:sp>
      <xdr:nvSpPr>
        <xdr:cNvPr id="1028" name="Line 4"/>
        <xdr:cNvSpPr>
          <a:spLocks/>
        </xdr:cNvSpPr>
      </xdr:nvSpPr>
      <xdr:spPr>
        <a:xfrm>
          <a:off x="4029075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266700</xdr:rowOff>
    </xdr:from>
    <xdr:to>
      <xdr:col>4</xdr:col>
      <xdr:colOff>0</xdr:colOff>
      <xdr:row>20</xdr:row>
      <xdr:rowOff>266700</xdr:rowOff>
    </xdr:to>
    <xdr:sp>
      <xdr:nvSpPr>
        <xdr:cNvPr id="1029" name="Line 5"/>
        <xdr:cNvSpPr>
          <a:spLocks/>
        </xdr:cNvSpPr>
      </xdr:nvSpPr>
      <xdr:spPr>
        <a:xfrm>
          <a:off x="4029075" y="530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266700</xdr:rowOff>
    </xdr:from>
    <xdr:to>
      <xdr:col>4</xdr:col>
      <xdr:colOff>0</xdr:colOff>
      <xdr:row>20</xdr:row>
      <xdr:rowOff>266700</xdr:rowOff>
    </xdr:to>
    <xdr:sp>
      <xdr:nvSpPr>
        <xdr:cNvPr id="1030" name="Line 6"/>
        <xdr:cNvSpPr>
          <a:spLocks/>
        </xdr:cNvSpPr>
      </xdr:nvSpPr>
      <xdr:spPr>
        <a:xfrm>
          <a:off x="4029075" y="530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333375</xdr:rowOff>
    </xdr:from>
    <xdr:to>
      <xdr:col>4</xdr:col>
      <xdr:colOff>0</xdr:colOff>
      <xdr:row>21</xdr:row>
      <xdr:rowOff>333375</xdr:rowOff>
    </xdr:to>
    <xdr:sp>
      <xdr:nvSpPr>
        <xdr:cNvPr id="1031" name="Line 7"/>
        <xdr:cNvSpPr>
          <a:spLocks/>
        </xdr:cNvSpPr>
      </xdr:nvSpPr>
      <xdr:spPr>
        <a:xfrm>
          <a:off x="4029075" y="569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333375</xdr:rowOff>
    </xdr:from>
    <xdr:to>
      <xdr:col>4</xdr:col>
      <xdr:colOff>0</xdr:colOff>
      <xdr:row>21</xdr:row>
      <xdr:rowOff>333375</xdr:rowOff>
    </xdr:to>
    <xdr:sp>
      <xdr:nvSpPr>
        <xdr:cNvPr id="1032" name="Line 8"/>
        <xdr:cNvSpPr>
          <a:spLocks/>
        </xdr:cNvSpPr>
      </xdr:nvSpPr>
      <xdr:spPr>
        <a:xfrm>
          <a:off x="4029075" y="569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28</xdr:row>
      <xdr:rowOff>161925</xdr:rowOff>
    </xdr:from>
    <xdr:to>
      <xdr:col>4</xdr:col>
      <xdr:colOff>0</xdr:colOff>
      <xdr:row>28</xdr:row>
      <xdr:rowOff>161925</xdr:rowOff>
    </xdr:to>
    <xdr:sp>
      <xdr:nvSpPr>
        <xdr:cNvPr id="1033" name="Line 9"/>
        <xdr:cNvSpPr>
          <a:spLocks/>
        </xdr:cNvSpPr>
      </xdr:nvSpPr>
      <xdr:spPr>
        <a:xfrm>
          <a:off x="4029075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29</xdr:row>
      <xdr:rowOff>228600</xdr:rowOff>
    </xdr:from>
    <xdr:to>
      <xdr:col>4</xdr:col>
      <xdr:colOff>0</xdr:colOff>
      <xdr:row>29</xdr:row>
      <xdr:rowOff>228600</xdr:rowOff>
    </xdr:to>
    <xdr:sp>
      <xdr:nvSpPr>
        <xdr:cNvPr id="1034" name="Line 10"/>
        <xdr:cNvSpPr>
          <a:spLocks/>
        </xdr:cNvSpPr>
      </xdr:nvSpPr>
      <xdr:spPr>
        <a:xfrm>
          <a:off x="4029075" y="790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29</xdr:row>
      <xdr:rowOff>228600</xdr:rowOff>
    </xdr:from>
    <xdr:to>
      <xdr:col>4</xdr:col>
      <xdr:colOff>0</xdr:colOff>
      <xdr:row>29</xdr:row>
      <xdr:rowOff>228600</xdr:rowOff>
    </xdr:to>
    <xdr:sp>
      <xdr:nvSpPr>
        <xdr:cNvPr id="1035" name="Line 11"/>
        <xdr:cNvSpPr>
          <a:spLocks/>
        </xdr:cNvSpPr>
      </xdr:nvSpPr>
      <xdr:spPr>
        <a:xfrm>
          <a:off x="4029075" y="790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333375</xdr:rowOff>
    </xdr:from>
    <xdr:to>
      <xdr:col>4</xdr:col>
      <xdr:colOff>0</xdr:colOff>
      <xdr:row>33</xdr:row>
      <xdr:rowOff>333375</xdr:rowOff>
    </xdr:to>
    <xdr:sp>
      <xdr:nvSpPr>
        <xdr:cNvPr id="1036" name="Line 12"/>
        <xdr:cNvSpPr>
          <a:spLocks/>
        </xdr:cNvSpPr>
      </xdr:nvSpPr>
      <xdr:spPr>
        <a:xfrm>
          <a:off x="4029075" y="953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333375</xdr:rowOff>
    </xdr:from>
    <xdr:to>
      <xdr:col>4</xdr:col>
      <xdr:colOff>0</xdr:colOff>
      <xdr:row>33</xdr:row>
      <xdr:rowOff>333375</xdr:rowOff>
    </xdr:to>
    <xdr:sp>
      <xdr:nvSpPr>
        <xdr:cNvPr id="1037" name="Line 13"/>
        <xdr:cNvSpPr>
          <a:spLocks/>
        </xdr:cNvSpPr>
      </xdr:nvSpPr>
      <xdr:spPr>
        <a:xfrm>
          <a:off x="4029075" y="953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36</xdr:row>
      <xdr:rowOff>333375</xdr:rowOff>
    </xdr:from>
    <xdr:to>
      <xdr:col>4</xdr:col>
      <xdr:colOff>0</xdr:colOff>
      <xdr:row>36</xdr:row>
      <xdr:rowOff>333375</xdr:rowOff>
    </xdr:to>
    <xdr:sp>
      <xdr:nvSpPr>
        <xdr:cNvPr id="1038" name="Line 14"/>
        <xdr:cNvSpPr>
          <a:spLocks/>
        </xdr:cNvSpPr>
      </xdr:nvSpPr>
      <xdr:spPr>
        <a:xfrm>
          <a:off x="4029075" y="1066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36</xdr:row>
      <xdr:rowOff>333375</xdr:rowOff>
    </xdr:from>
    <xdr:to>
      <xdr:col>4</xdr:col>
      <xdr:colOff>0</xdr:colOff>
      <xdr:row>36</xdr:row>
      <xdr:rowOff>333375</xdr:rowOff>
    </xdr:to>
    <xdr:sp>
      <xdr:nvSpPr>
        <xdr:cNvPr id="1039" name="Line 15"/>
        <xdr:cNvSpPr>
          <a:spLocks/>
        </xdr:cNvSpPr>
      </xdr:nvSpPr>
      <xdr:spPr>
        <a:xfrm>
          <a:off x="4029075" y="1066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50</xdr:row>
      <xdr:rowOff>161925</xdr:rowOff>
    </xdr:from>
    <xdr:to>
      <xdr:col>4</xdr:col>
      <xdr:colOff>0</xdr:colOff>
      <xdr:row>50</xdr:row>
      <xdr:rowOff>161925</xdr:rowOff>
    </xdr:to>
    <xdr:sp>
      <xdr:nvSpPr>
        <xdr:cNvPr id="1040" name="Line 16"/>
        <xdr:cNvSpPr>
          <a:spLocks/>
        </xdr:cNvSpPr>
      </xdr:nvSpPr>
      <xdr:spPr>
        <a:xfrm>
          <a:off x="4029075" y="1373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51</xdr:row>
      <xdr:rowOff>161925</xdr:rowOff>
    </xdr:from>
    <xdr:to>
      <xdr:col>4</xdr:col>
      <xdr:colOff>0</xdr:colOff>
      <xdr:row>51</xdr:row>
      <xdr:rowOff>161925</xdr:rowOff>
    </xdr:to>
    <xdr:sp>
      <xdr:nvSpPr>
        <xdr:cNvPr id="1041" name="Line 17"/>
        <xdr:cNvSpPr>
          <a:spLocks/>
        </xdr:cNvSpPr>
      </xdr:nvSpPr>
      <xdr:spPr>
        <a:xfrm>
          <a:off x="4029075" y="1389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51</xdr:row>
      <xdr:rowOff>161925</xdr:rowOff>
    </xdr:from>
    <xdr:to>
      <xdr:col>4</xdr:col>
      <xdr:colOff>0</xdr:colOff>
      <xdr:row>51</xdr:row>
      <xdr:rowOff>161925</xdr:rowOff>
    </xdr:to>
    <xdr:sp>
      <xdr:nvSpPr>
        <xdr:cNvPr id="1042" name="Line 18"/>
        <xdr:cNvSpPr>
          <a:spLocks/>
        </xdr:cNvSpPr>
      </xdr:nvSpPr>
      <xdr:spPr>
        <a:xfrm>
          <a:off x="4029075" y="1389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53</xdr:row>
      <xdr:rowOff>0</xdr:rowOff>
    </xdr:from>
    <xdr:to>
      <xdr:col>4</xdr:col>
      <xdr:colOff>0</xdr:colOff>
      <xdr:row>53</xdr:row>
      <xdr:rowOff>0</xdr:rowOff>
    </xdr:to>
    <xdr:sp>
      <xdr:nvSpPr>
        <xdr:cNvPr id="1043" name="Line 19"/>
        <xdr:cNvSpPr>
          <a:spLocks/>
        </xdr:cNvSpPr>
      </xdr:nvSpPr>
      <xdr:spPr>
        <a:xfrm>
          <a:off x="4029075" y="1470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53</xdr:row>
      <xdr:rowOff>0</xdr:rowOff>
    </xdr:from>
    <xdr:to>
      <xdr:col>4</xdr:col>
      <xdr:colOff>0</xdr:colOff>
      <xdr:row>53</xdr:row>
      <xdr:rowOff>0</xdr:rowOff>
    </xdr:to>
    <xdr:sp>
      <xdr:nvSpPr>
        <xdr:cNvPr id="1044" name="Line 20"/>
        <xdr:cNvSpPr>
          <a:spLocks/>
        </xdr:cNvSpPr>
      </xdr:nvSpPr>
      <xdr:spPr>
        <a:xfrm>
          <a:off x="4029075" y="1470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333375</xdr:rowOff>
    </xdr:from>
    <xdr:to>
      <xdr:col>4</xdr:col>
      <xdr:colOff>0</xdr:colOff>
      <xdr:row>56</xdr:row>
      <xdr:rowOff>333375</xdr:rowOff>
    </xdr:to>
    <xdr:sp>
      <xdr:nvSpPr>
        <xdr:cNvPr id="1045" name="Line 21"/>
        <xdr:cNvSpPr>
          <a:spLocks/>
        </xdr:cNvSpPr>
      </xdr:nvSpPr>
      <xdr:spPr>
        <a:xfrm>
          <a:off x="4029075" y="1553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333375</xdr:rowOff>
    </xdr:from>
    <xdr:to>
      <xdr:col>4</xdr:col>
      <xdr:colOff>0</xdr:colOff>
      <xdr:row>56</xdr:row>
      <xdr:rowOff>333375</xdr:rowOff>
    </xdr:to>
    <xdr:sp>
      <xdr:nvSpPr>
        <xdr:cNvPr id="1046" name="Line 22"/>
        <xdr:cNvSpPr>
          <a:spLocks/>
        </xdr:cNvSpPr>
      </xdr:nvSpPr>
      <xdr:spPr>
        <a:xfrm>
          <a:off x="4029075" y="1553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65</xdr:row>
      <xdr:rowOff>228600</xdr:rowOff>
    </xdr:from>
    <xdr:to>
      <xdr:col>4</xdr:col>
      <xdr:colOff>0</xdr:colOff>
      <xdr:row>65</xdr:row>
      <xdr:rowOff>228600</xdr:rowOff>
    </xdr:to>
    <xdr:sp>
      <xdr:nvSpPr>
        <xdr:cNvPr id="1047" name="Line 23"/>
        <xdr:cNvSpPr>
          <a:spLocks/>
        </xdr:cNvSpPr>
      </xdr:nvSpPr>
      <xdr:spPr>
        <a:xfrm>
          <a:off x="4029075" y="18345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66</xdr:row>
      <xdr:rowOff>0</xdr:rowOff>
    </xdr:from>
    <xdr:to>
      <xdr:col>4</xdr:col>
      <xdr:colOff>0</xdr:colOff>
      <xdr:row>66</xdr:row>
      <xdr:rowOff>0</xdr:rowOff>
    </xdr:to>
    <xdr:sp>
      <xdr:nvSpPr>
        <xdr:cNvPr id="1048" name="Line 24"/>
        <xdr:cNvSpPr>
          <a:spLocks/>
        </xdr:cNvSpPr>
      </xdr:nvSpPr>
      <xdr:spPr>
        <a:xfrm>
          <a:off x="4029075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66</xdr:row>
      <xdr:rowOff>0</xdr:rowOff>
    </xdr:from>
    <xdr:to>
      <xdr:col>4</xdr:col>
      <xdr:colOff>0</xdr:colOff>
      <xdr:row>66</xdr:row>
      <xdr:rowOff>0</xdr:rowOff>
    </xdr:to>
    <xdr:sp>
      <xdr:nvSpPr>
        <xdr:cNvPr id="1049" name="Line 25"/>
        <xdr:cNvSpPr>
          <a:spLocks/>
        </xdr:cNvSpPr>
      </xdr:nvSpPr>
      <xdr:spPr>
        <a:xfrm>
          <a:off x="4029075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67</xdr:row>
      <xdr:rowOff>0</xdr:rowOff>
    </xdr:from>
    <xdr:to>
      <xdr:col>4</xdr:col>
      <xdr:colOff>0</xdr:colOff>
      <xdr:row>67</xdr:row>
      <xdr:rowOff>0</xdr:rowOff>
    </xdr:to>
    <xdr:sp>
      <xdr:nvSpPr>
        <xdr:cNvPr id="1050" name="Line 26"/>
        <xdr:cNvSpPr>
          <a:spLocks/>
        </xdr:cNvSpPr>
      </xdr:nvSpPr>
      <xdr:spPr>
        <a:xfrm>
          <a:off x="4029075" y="1876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67</xdr:row>
      <xdr:rowOff>0</xdr:rowOff>
    </xdr:from>
    <xdr:to>
      <xdr:col>4</xdr:col>
      <xdr:colOff>0</xdr:colOff>
      <xdr:row>67</xdr:row>
      <xdr:rowOff>0</xdr:rowOff>
    </xdr:to>
    <xdr:sp>
      <xdr:nvSpPr>
        <xdr:cNvPr id="1051" name="Line 27"/>
        <xdr:cNvSpPr>
          <a:spLocks/>
        </xdr:cNvSpPr>
      </xdr:nvSpPr>
      <xdr:spPr>
        <a:xfrm>
          <a:off x="4029075" y="1876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1052" name="Line 28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1053" name="Line 29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1054" name="Line 30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1055" name="Line 31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1056" name="Line 32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1057" name="Line 33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1058" name="Line 34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1059" name="Line 35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1060" name="Line 36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1061" name="Line 37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1062" name="Line 38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1063" name="Line 39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1064" name="Line 40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1065" name="Line 41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1066" name="Line 42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1067" name="Line 43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1068" name="Line 44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0</xdr:rowOff>
    </xdr:from>
    <xdr:to>
      <xdr:col>4</xdr:col>
      <xdr:colOff>0</xdr:colOff>
      <xdr:row>99</xdr:row>
      <xdr:rowOff>0</xdr:rowOff>
    </xdr:to>
    <xdr:sp>
      <xdr:nvSpPr>
        <xdr:cNvPr id="1069" name="Line 45"/>
        <xdr:cNvSpPr>
          <a:spLocks/>
        </xdr:cNvSpPr>
      </xdr:nvSpPr>
      <xdr:spPr>
        <a:xfrm>
          <a:off x="4029075" y="2907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0</xdr:rowOff>
    </xdr:from>
    <xdr:to>
      <xdr:col>4</xdr:col>
      <xdr:colOff>0</xdr:colOff>
      <xdr:row>99</xdr:row>
      <xdr:rowOff>0</xdr:rowOff>
    </xdr:to>
    <xdr:sp>
      <xdr:nvSpPr>
        <xdr:cNvPr id="1070" name="Line 46"/>
        <xdr:cNvSpPr>
          <a:spLocks/>
        </xdr:cNvSpPr>
      </xdr:nvSpPr>
      <xdr:spPr>
        <a:xfrm>
          <a:off x="4029075" y="2907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071" name="Line 47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072" name="Line 48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073" name="Line 49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074" name="Line 50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075" name="Line 51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076" name="Line 52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077" name="Line 53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078" name="Line 54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079" name="Line 55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080" name="Line 56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081" name="Line 57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082" name="Line 58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083" name="Line 59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084" name="Line 60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085" name="Line 61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152400</xdr:rowOff>
    </xdr:from>
    <xdr:to>
      <xdr:col>4</xdr:col>
      <xdr:colOff>0</xdr:colOff>
      <xdr:row>99</xdr:row>
      <xdr:rowOff>152400</xdr:rowOff>
    </xdr:to>
    <xdr:sp>
      <xdr:nvSpPr>
        <xdr:cNvPr id="1086" name="Line 62"/>
        <xdr:cNvSpPr>
          <a:spLocks/>
        </xdr:cNvSpPr>
      </xdr:nvSpPr>
      <xdr:spPr>
        <a:xfrm>
          <a:off x="4029075" y="29222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152400</xdr:rowOff>
    </xdr:from>
    <xdr:to>
      <xdr:col>4</xdr:col>
      <xdr:colOff>0</xdr:colOff>
      <xdr:row>99</xdr:row>
      <xdr:rowOff>152400</xdr:rowOff>
    </xdr:to>
    <xdr:sp>
      <xdr:nvSpPr>
        <xdr:cNvPr id="1087" name="Line 63"/>
        <xdr:cNvSpPr>
          <a:spLocks/>
        </xdr:cNvSpPr>
      </xdr:nvSpPr>
      <xdr:spPr>
        <a:xfrm>
          <a:off x="4029075" y="29222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100</xdr:row>
      <xdr:rowOff>0</xdr:rowOff>
    </xdr:from>
    <xdr:to>
      <xdr:col>4</xdr:col>
      <xdr:colOff>0</xdr:colOff>
      <xdr:row>100</xdr:row>
      <xdr:rowOff>0</xdr:rowOff>
    </xdr:to>
    <xdr:sp>
      <xdr:nvSpPr>
        <xdr:cNvPr id="1088" name="Line 64"/>
        <xdr:cNvSpPr>
          <a:spLocks/>
        </xdr:cNvSpPr>
      </xdr:nvSpPr>
      <xdr:spPr>
        <a:xfrm>
          <a:off x="4029075" y="2971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100</xdr:row>
      <xdr:rowOff>0</xdr:rowOff>
    </xdr:from>
    <xdr:to>
      <xdr:col>4</xdr:col>
      <xdr:colOff>0</xdr:colOff>
      <xdr:row>100</xdr:row>
      <xdr:rowOff>0</xdr:rowOff>
    </xdr:to>
    <xdr:sp>
      <xdr:nvSpPr>
        <xdr:cNvPr id="1089" name="Line 65"/>
        <xdr:cNvSpPr>
          <a:spLocks/>
        </xdr:cNvSpPr>
      </xdr:nvSpPr>
      <xdr:spPr>
        <a:xfrm>
          <a:off x="4029075" y="2971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152400</xdr:rowOff>
    </xdr:from>
    <xdr:to>
      <xdr:col>4</xdr:col>
      <xdr:colOff>0</xdr:colOff>
      <xdr:row>104</xdr:row>
      <xdr:rowOff>152400</xdr:rowOff>
    </xdr:to>
    <xdr:sp>
      <xdr:nvSpPr>
        <xdr:cNvPr id="1090" name="Line 66"/>
        <xdr:cNvSpPr>
          <a:spLocks/>
        </xdr:cNvSpPr>
      </xdr:nvSpPr>
      <xdr:spPr>
        <a:xfrm>
          <a:off x="4029075" y="3132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152400</xdr:rowOff>
    </xdr:from>
    <xdr:to>
      <xdr:col>4</xdr:col>
      <xdr:colOff>0</xdr:colOff>
      <xdr:row>104</xdr:row>
      <xdr:rowOff>152400</xdr:rowOff>
    </xdr:to>
    <xdr:sp>
      <xdr:nvSpPr>
        <xdr:cNvPr id="1091" name="Line 67"/>
        <xdr:cNvSpPr>
          <a:spLocks/>
        </xdr:cNvSpPr>
      </xdr:nvSpPr>
      <xdr:spPr>
        <a:xfrm>
          <a:off x="4029075" y="3132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092" name="Line 68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093" name="Line 69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094" name="Line 70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095" name="Line 71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123825</xdr:rowOff>
    </xdr:from>
    <xdr:to>
      <xdr:col>4</xdr:col>
      <xdr:colOff>0</xdr:colOff>
      <xdr:row>10</xdr:row>
      <xdr:rowOff>123825</xdr:rowOff>
    </xdr:to>
    <xdr:sp>
      <xdr:nvSpPr>
        <xdr:cNvPr id="1096" name="Line 72"/>
        <xdr:cNvSpPr>
          <a:spLocks/>
        </xdr:cNvSpPr>
      </xdr:nvSpPr>
      <xdr:spPr>
        <a:xfrm>
          <a:off x="4029075" y="224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097" name="Line 73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098" name="Line 74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099" name="Line 75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100" name="Line 76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101" name="Line 77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102" name="Line 78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103" name="Line 79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104" name="Line 80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105" name="Line 81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106" name="Line 82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1107" name="Line 83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1108" name="Line 84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1109" name="Line 85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1110" name="Line 86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1111" name="Line 87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1112" name="Line 88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113" name="Line 89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1114" name="Line 90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1115" name="Line 91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1116" name="Line 92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1117" name="Line 93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1118" name="Line 94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1119" name="Line 95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98</xdr:row>
      <xdr:rowOff>142875</xdr:rowOff>
    </xdr:from>
    <xdr:to>
      <xdr:col>4</xdr:col>
      <xdr:colOff>0</xdr:colOff>
      <xdr:row>98</xdr:row>
      <xdr:rowOff>142875</xdr:rowOff>
    </xdr:to>
    <xdr:sp>
      <xdr:nvSpPr>
        <xdr:cNvPr id="1120" name="Line 96"/>
        <xdr:cNvSpPr>
          <a:spLocks/>
        </xdr:cNvSpPr>
      </xdr:nvSpPr>
      <xdr:spPr>
        <a:xfrm>
          <a:off x="4029075" y="2898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0</xdr:rowOff>
    </xdr:from>
    <xdr:to>
      <xdr:col>4</xdr:col>
      <xdr:colOff>0</xdr:colOff>
      <xdr:row>99</xdr:row>
      <xdr:rowOff>0</xdr:rowOff>
    </xdr:to>
    <xdr:sp>
      <xdr:nvSpPr>
        <xdr:cNvPr id="1121" name="Line 97"/>
        <xdr:cNvSpPr>
          <a:spLocks/>
        </xdr:cNvSpPr>
      </xdr:nvSpPr>
      <xdr:spPr>
        <a:xfrm>
          <a:off x="4029075" y="2907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0</xdr:rowOff>
    </xdr:from>
    <xdr:to>
      <xdr:col>4</xdr:col>
      <xdr:colOff>0</xdr:colOff>
      <xdr:row>99</xdr:row>
      <xdr:rowOff>0</xdr:rowOff>
    </xdr:to>
    <xdr:sp>
      <xdr:nvSpPr>
        <xdr:cNvPr id="1122" name="Line 98"/>
        <xdr:cNvSpPr>
          <a:spLocks/>
        </xdr:cNvSpPr>
      </xdr:nvSpPr>
      <xdr:spPr>
        <a:xfrm>
          <a:off x="4029075" y="2907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0</xdr:rowOff>
    </xdr:from>
    <xdr:to>
      <xdr:col>4</xdr:col>
      <xdr:colOff>0</xdr:colOff>
      <xdr:row>99</xdr:row>
      <xdr:rowOff>0</xdr:rowOff>
    </xdr:to>
    <xdr:sp>
      <xdr:nvSpPr>
        <xdr:cNvPr id="1123" name="Line 99"/>
        <xdr:cNvSpPr>
          <a:spLocks/>
        </xdr:cNvSpPr>
      </xdr:nvSpPr>
      <xdr:spPr>
        <a:xfrm>
          <a:off x="4029075" y="2907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0</xdr:rowOff>
    </xdr:from>
    <xdr:to>
      <xdr:col>4</xdr:col>
      <xdr:colOff>0</xdr:colOff>
      <xdr:row>99</xdr:row>
      <xdr:rowOff>0</xdr:rowOff>
    </xdr:to>
    <xdr:sp>
      <xdr:nvSpPr>
        <xdr:cNvPr id="1124" name="Line 100"/>
        <xdr:cNvSpPr>
          <a:spLocks/>
        </xdr:cNvSpPr>
      </xdr:nvSpPr>
      <xdr:spPr>
        <a:xfrm>
          <a:off x="4029075" y="2907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0</xdr:rowOff>
    </xdr:from>
    <xdr:to>
      <xdr:col>4</xdr:col>
      <xdr:colOff>0</xdr:colOff>
      <xdr:row>99</xdr:row>
      <xdr:rowOff>0</xdr:rowOff>
    </xdr:to>
    <xdr:sp>
      <xdr:nvSpPr>
        <xdr:cNvPr id="1125" name="Line 101"/>
        <xdr:cNvSpPr>
          <a:spLocks/>
        </xdr:cNvSpPr>
      </xdr:nvSpPr>
      <xdr:spPr>
        <a:xfrm>
          <a:off x="4029075" y="2907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103</xdr:row>
      <xdr:rowOff>0</xdr:rowOff>
    </xdr:from>
    <xdr:to>
      <xdr:col>4</xdr:col>
      <xdr:colOff>0</xdr:colOff>
      <xdr:row>103</xdr:row>
      <xdr:rowOff>0</xdr:rowOff>
    </xdr:to>
    <xdr:sp>
      <xdr:nvSpPr>
        <xdr:cNvPr id="1126" name="Line 102"/>
        <xdr:cNvSpPr>
          <a:spLocks/>
        </xdr:cNvSpPr>
      </xdr:nvSpPr>
      <xdr:spPr>
        <a:xfrm>
          <a:off x="4029075" y="3092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103</xdr:row>
      <xdr:rowOff>0</xdr:rowOff>
    </xdr:from>
    <xdr:to>
      <xdr:col>4</xdr:col>
      <xdr:colOff>0</xdr:colOff>
      <xdr:row>103</xdr:row>
      <xdr:rowOff>0</xdr:rowOff>
    </xdr:to>
    <xdr:sp>
      <xdr:nvSpPr>
        <xdr:cNvPr id="1127" name="Line 103"/>
        <xdr:cNvSpPr>
          <a:spLocks/>
        </xdr:cNvSpPr>
      </xdr:nvSpPr>
      <xdr:spPr>
        <a:xfrm>
          <a:off x="4029075" y="3092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103</xdr:row>
      <xdr:rowOff>0</xdr:rowOff>
    </xdr:from>
    <xdr:to>
      <xdr:col>4</xdr:col>
      <xdr:colOff>0</xdr:colOff>
      <xdr:row>103</xdr:row>
      <xdr:rowOff>0</xdr:rowOff>
    </xdr:to>
    <xdr:sp>
      <xdr:nvSpPr>
        <xdr:cNvPr id="1128" name="Line 104"/>
        <xdr:cNvSpPr>
          <a:spLocks/>
        </xdr:cNvSpPr>
      </xdr:nvSpPr>
      <xdr:spPr>
        <a:xfrm>
          <a:off x="4029075" y="3092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129" name="Line 105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130" name="Line 106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131" name="Line 107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132" name="Line 108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133" name="Line 109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134" name="Line 110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135" name="Line 111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136" name="Line 112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137" name="Line 113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138" name="Line 114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139" name="Line 115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140" name="Line 116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141" name="Line 117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142" name="Line 118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143" name="Line 119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144" name="Line 120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145" name="Line 121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146" name="Line 122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147" name="Line 123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148" name="Line 124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149" name="Line 125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150" name="Line 126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151" name="Line 127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152" name="Line 128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153" name="Line 129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154" name="Line 130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155" name="Line 131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156" name="Line 132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157" name="Line 133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158" name="Line 134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159" name="Line 135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160" name="Line 136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161" name="Line 137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162" name="Line 138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163" name="Line 139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164" name="Line 140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1165" name="Line 141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1166" name="Line 142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1167" name="Line 143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1168" name="Line 144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1169" name="Line 145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1170" name="Line 146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1171" name="Line 147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1172" name="Line 148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0</xdr:rowOff>
    </xdr:from>
    <xdr:to>
      <xdr:col>4</xdr:col>
      <xdr:colOff>0</xdr:colOff>
      <xdr:row>99</xdr:row>
      <xdr:rowOff>0</xdr:rowOff>
    </xdr:to>
    <xdr:sp>
      <xdr:nvSpPr>
        <xdr:cNvPr id="1173" name="Line 149"/>
        <xdr:cNvSpPr>
          <a:spLocks/>
        </xdr:cNvSpPr>
      </xdr:nvSpPr>
      <xdr:spPr>
        <a:xfrm>
          <a:off x="4029075" y="2907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0</xdr:rowOff>
    </xdr:from>
    <xdr:to>
      <xdr:col>4</xdr:col>
      <xdr:colOff>0</xdr:colOff>
      <xdr:row>99</xdr:row>
      <xdr:rowOff>0</xdr:rowOff>
    </xdr:to>
    <xdr:sp>
      <xdr:nvSpPr>
        <xdr:cNvPr id="1174" name="Line 150"/>
        <xdr:cNvSpPr>
          <a:spLocks/>
        </xdr:cNvSpPr>
      </xdr:nvSpPr>
      <xdr:spPr>
        <a:xfrm>
          <a:off x="4029075" y="2907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0</xdr:rowOff>
    </xdr:from>
    <xdr:to>
      <xdr:col>4</xdr:col>
      <xdr:colOff>0</xdr:colOff>
      <xdr:row>99</xdr:row>
      <xdr:rowOff>0</xdr:rowOff>
    </xdr:to>
    <xdr:sp>
      <xdr:nvSpPr>
        <xdr:cNvPr id="1175" name="Line 151"/>
        <xdr:cNvSpPr>
          <a:spLocks/>
        </xdr:cNvSpPr>
      </xdr:nvSpPr>
      <xdr:spPr>
        <a:xfrm>
          <a:off x="4029075" y="2907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0</xdr:rowOff>
    </xdr:from>
    <xdr:to>
      <xdr:col>4</xdr:col>
      <xdr:colOff>0</xdr:colOff>
      <xdr:row>99</xdr:row>
      <xdr:rowOff>0</xdr:rowOff>
    </xdr:to>
    <xdr:sp>
      <xdr:nvSpPr>
        <xdr:cNvPr id="1176" name="Line 152"/>
        <xdr:cNvSpPr>
          <a:spLocks/>
        </xdr:cNvSpPr>
      </xdr:nvSpPr>
      <xdr:spPr>
        <a:xfrm>
          <a:off x="4029075" y="2907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0</xdr:rowOff>
    </xdr:from>
    <xdr:to>
      <xdr:col>4</xdr:col>
      <xdr:colOff>0</xdr:colOff>
      <xdr:row>99</xdr:row>
      <xdr:rowOff>0</xdr:rowOff>
    </xdr:to>
    <xdr:sp>
      <xdr:nvSpPr>
        <xdr:cNvPr id="1177" name="Line 153"/>
        <xdr:cNvSpPr>
          <a:spLocks/>
        </xdr:cNvSpPr>
      </xdr:nvSpPr>
      <xdr:spPr>
        <a:xfrm>
          <a:off x="4029075" y="2907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103</xdr:row>
      <xdr:rowOff>0</xdr:rowOff>
    </xdr:from>
    <xdr:to>
      <xdr:col>4</xdr:col>
      <xdr:colOff>0</xdr:colOff>
      <xdr:row>103</xdr:row>
      <xdr:rowOff>0</xdr:rowOff>
    </xdr:to>
    <xdr:sp>
      <xdr:nvSpPr>
        <xdr:cNvPr id="1178" name="Line 154"/>
        <xdr:cNvSpPr>
          <a:spLocks/>
        </xdr:cNvSpPr>
      </xdr:nvSpPr>
      <xdr:spPr>
        <a:xfrm>
          <a:off x="4029075" y="3092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103</xdr:row>
      <xdr:rowOff>0</xdr:rowOff>
    </xdr:from>
    <xdr:to>
      <xdr:col>4</xdr:col>
      <xdr:colOff>0</xdr:colOff>
      <xdr:row>103</xdr:row>
      <xdr:rowOff>0</xdr:rowOff>
    </xdr:to>
    <xdr:sp>
      <xdr:nvSpPr>
        <xdr:cNvPr id="1179" name="Line 155"/>
        <xdr:cNvSpPr>
          <a:spLocks/>
        </xdr:cNvSpPr>
      </xdr:nvSpPr>
      <xdr:spPr>
        <a:xfrm>
          <a:off x="4029075" y="3092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103</xdr:row>
      <xdr:rowOff>0</xdr:rowOff>
    </xdr:from>
    <xdr:to>
      <xdr:col>4</xdr:col>
      <xdr:colOff>0</xdr:colOff>
      <xdr:row>103</xdr:row>
      <xdr:rowOff>0</xdr:rowOff>
    </xdr:to>
    <xdr:sp>
      <xdr:nvSpPr>
        <xdr:cNvPr id="1180" name="Line 156"/>
        <xdr:cNvSpPr>
          <a:spLocks/>
        </xdr:cNvSpPr>
      </xdr:nvSpPr>
      <xdr:spPr>
        <a:xfrm>
          <a:off x="4029075" y="3092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181" name="Line 157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182" name="Line 158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183" name="Line 159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184" name="Line 160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185" name="Line 161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186" name="Line 162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187" name="Line 163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188" name="Line 164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189" name="Line 165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190" name="Line 166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191" name="Line 167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192" name="Line 168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193" name="Line 169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194" name="Line 170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195" name="Line 171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196" name="Line 172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197" name="Line 173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198" name="Line 174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199" name="Line 175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200" name="Line 176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201" name="Line 177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202" name="Line 178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203" name="Line 179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204" name="Line 180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161925</xdr:rowOff>
    </xdr:from>
    <xdr:to>
      <xdr:col>4</xdr:col>
      <xdr:colOff>0</xdr:colOff>
      <xdr:row>19</xdr:row>
      <xdr:rowOff>161925</xdr:rowOff>
    </xdr:to>
    <xdr:sp>
      <xdr:nvSpPr>
        <xdr:cNvPr id="1205" name="Line 181"/>
        <xdr:cNvSpPr>
          <a:spLocks/>
        </xdr:cNvSpPr>
      </xdr:nvSpPr>
      <xdr:spPr>
        <a:xfrm>
          <a:off x="4029075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266700</xdr:rowOff>
    </xdr:from>
    <xdr:to>
      <xdr:col>4</xdr:col>
      <xdr:colOff>0</xdr:colOff>
      <xdr:row>20</xdr:row>
      <xdr:rowOff>266700</xdr:rowOff>
    </xdr:to>
    <xdr:sp>
      <xdr:nvSpPr>
        <xdr:cNvPr id="1206" name="Line 182"/>
        <xdr:cNvSpPr>
          <a:spLocks/>
        </xdr:cNvSpPr>
      </xdr:nvSpPr>
      <xdr:spPr>
        <a:xfrm>
          <a:off x="4029075" y="530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266700</xdr:rowOff>
    </xdr:from>
    <xdr:to>
      <xdr:col>4</xdr:col>
      <xdr:colOff>0</xdr:colOff>
      <xdr:row>20</xdr:row>
      <xdr:rowOff>266700</xdr:rowOff>
    </xdr:to>
    <xdr:sp>
      <xdr:nvSpPr>
        <xdr:cNvPr id="1207" name="Line 183"/>
        <xdr:cNvSpPr>
          <a:spLocks/>
        </xdr:cNvSpPr>
      </xdr:nvSpPr>
      <xdr:spPr>
        <a:xfrm>
          <a:off x="4029075" y="530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333375</xdr:rowOff>
    </xdr:from>
    <xdr:to>
      <xdr:col>4</xdr:col>
      <xdr:colOff>0</xdr:colOff>
      <xdr:row>21</xdr:row>
      <xdr:rowOff>333375</xdr:rowOff>
    </xdr:to>
    <xdr:sp>
      <xdr:nvSpPr>
        <xdr:cNvPr id="1208" name="Line 184"/>
        <xdr:cNvSpPr>
          <a:spLocks/>
        </xdr:cNvSpPr>
      </xdr:nvSpPr>
      <xdr:spPr>
        <a:xfrm>
          <a:off x="4029075" y="569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333375</xdr:rowOff>
    </xdr:from>
    <xdr:to>
      <xdr:col>4</xdr:col>
      <xdr:colOff>0</xdr:colOff>
      <xdr:row>21</xdr:row>
      <xdr:rowOff>333375</xdr:rowOff>
    </xdr:to>
    <xdr:sp>
      <xdr:nvSpPr>
        <xdr:cNvPr id="1209" name="Line 185"/>
        <xdr:cNvSpPr>
          <a:spLocks/>
        </xdr:cNvSpPr>
      </xdr:nvSpPr>
      <xdr:spPr>
        <a:xfrm>
          <a:off x="4029075" y="569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28</xdr:row>
      <xdr:rowOff>161925</xdr:rowOff>
    </xdr:from>
    <xdr:to>
      <xdr:col>4</xdr:col>
      <xdr:colOff>0</xdr:colOff>
      <xdr:row>28</xdr:row>
      <xdr:rowOff>161925</xdr:rowOff>
    </xdr:to>
    <xdr:sp>
      <xdr:nvSpPr>
        <xdr:cNvPr id="1210" name="Line 186"/>
        <xdr:cNvSpPr>
          <a:spLocks/>
        </xdr:cNvSpPr>
      </xdr:nvSpPr>
      <xdr:spPr>
        <a:xfrm>
          <a:off x="4029075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29</xdr:row>
      <xdr:rowOff>228600</xdr:rowOff>
    </xdr:from>
    <xdr:to>
      <xdr:col>4</xdr:col>
      <xdr:colOff>0</xdr:colOff>
      <xdr:row>29</xdr:row>
      <xdr:rowOff>228600</xdr:rowOff>
    </xdr:to>
    <xdr:sp>
      <xdr:nvSpPr>
        <xdr:cNvPr id="1211" name="Line 187"/>
        <xdr:cNvSpPr>
          <a:spLocks/>
        </xdr:cNvSpPr>
      </xdr:nvSpPr>
      <xdr:spPr>
        <a:xfrm>
          <a:off x="4029075" y="790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29</xdr:row>
      <xdr:rowOff>228600</xdr:rowOff>
    </xdr:from>
    <xdr:to>
      <xdr:col>4</xdr:col>
      <xdr:colOff>0</xdr:colOff>
      <xdr:row>29</xdr:row>
      <xdr:rowOff>228600</xdr:rowOff>
    </xdr:to>
    <xdr:sp>
      <xdr:nvSpPr>
        <xdr:cNvPr id="1212" name="Line 188"/>
        <xdr:cNvSpPr>
          <a:spLocks/>
        </xdr:cNvSpPr>
      </xdr:nvSpPr>
      <xdr:spPr>
        <a:xfrm>
          <a:off x="4029075" y="790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333375</xdr:rowOff>
    </xdr:from>
    <xdr:to>
      <xdr:col>4</xdr:col>
      <xdr:colOff>0</xdr:colOff>
      <xdr:row>33</xdr:row>
      <xdr:rowOff>333375</xdr:rowOff>
    </xdr:to>
    <xdr:sp>
      <xdr:nvSpPr>
        <xdr:cNvPr id="1213" name="Line 189"/>
        <xdr:cNvSpPr>
          <a:spLocks/>
        </xdr:cNvSpPr>
      </xdr:nvSpPr>
      <xdr:spPr>
        <a:xfrm>
          <a:off x="4029075" y="953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333375</xdr:rowOff>
    </xdr:from>
    <xdr:to>
      <xdr:col>4</xdr:col>
      <xdr:colOff>0</xdr:colOff>
      <xdr:row>33</xdr:row>
      <xdr:rowOff>333375</xdr:rowOff>
    </xdr:to>
    <xdr:sp>
      <xdr:nvSpPr>
        <xdr:cNvPr id="1214" name="Line 190"/>
        <xdr:cNvSpPr>
          <a:spLocks/>
        </xdr:cNvSpPr>
      </xdr:nvSpPr>
      <xdr:spPr>
        <a:xfrm>
          <a:off x="4029075" y="953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36</xdr:row>
      <xdr:rowOff>333375</xdr:rowOff>
    </xdr:from>
    <xdr:to>
      <xdr:col>4</xdr:col>
      <xdr:colOff>0</xdr:colOff>
      <xdr:row>36</xdr:row>
      <xdr:rowOff>333375</xdr:rowOff>
    </xdr:to>
    <xdr:sp>
      <xdr:nvSpPr>
        <xdr:cNvPr id="1215" name="Line 191"/>
        <xdr:cNvSpPr>
          <a:spLocks/>
        </xdr:cNvSpPr>
      </xdr:nvSpPr>
      <xdr:spPr>
        <a:xfrm>
          <a:off x="4029075" y="1066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36</xdr:row>
      <xdr:rowOff>333375</xdr:rowOff>
    </xdr:from>
    <xdr:to>
      <xdr:col>4</xdr:col>
      <xdr:colOff>0</xdr:colOff>
      <xdr:row>36</xdr:row>
      <xdr:rowOff>333375</xdr:rowOff>
    </xdr:to>
    <xdr:sp>
      <xdr:nvSpPr>
        <xdr:cNvPr id="1216" name="Line 192"/>
        <xdr:cNvSpPr>
          <a:spLocks/>
        </xdr:cNvSpPr>
      </xdr:nvSpPr>
      <xdr:spPr>
        <a:xfrm>
          <a:off x="4029075" y="1066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50</xdr:row>
      <xdr:rowOff>161925</xdr:rowOff>
    </xdr:from>
    <xdr:to>
      <xdr:col>4</xdr:col>
      <xdr:colOff>0</xdr:colOff>
      <xdr:row>50</xdr:row>
      <xdr:rowOff>161925</xdr:rowOff>
    </xdr:to>
    <xdr:sp>
      <xdr:nvSpPr>
        <xdr:cNvPr id="1217" name="Line 193"/>
        <xdr:cNvSpPr>
          <a:spLocks/>
        </xdr:cNvSpPr>
      </xdr:nvSpPr>
      <xdr:spPr>
        <a:xfrm>
          <a:off x="4029075" y="1373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51</xdr:row>
      <xdr:rowOff>161925</xdr:rowOff>
    </xdr:from>
    <xdr:to>
      <xdr:col>4</xdr:col>
      <xdr:colOff>0</xdr:colOff>
      <xdr:row>51</xdr:row>
      <xdr:rowOff>161925</xdr:rowOff>
    </xdr:to>
    <xdr:sp>
      <xdr:nvSpPr>
        <xdr:cNvPr id="1218" name="Line 194"/>
        <xdr:cNvSpPr>
          <a:spLocks/>
        </xdr:cNvSpPr>
      </xdr:nvSpPr>
      <xdr:spPr>
        <a:xfrm>
          <a:off x="4029075" y="1389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51</xdr:row>
      <xdr:rowOff>161925</xdr:rowOff>
    </xdr:from>
    <xdr:to>
      <xdr:col>4</xdr:col>
      <xdr:colOff>0</xdr:colOff>
      <xdr:row>51</xdr:row>
      <xdr:rowOff>161925</xdr:rowOff>
    </xdr:to>
    <xdr:sp>
      <xdr:nvSpPr>
        <xdr:cNvPr id="1219" name="Line 195"/>
        <xdr:cNvSpPr>
          <a:spLocks/>
        </xdr:cNvSpPr>
      </xdr:nvSpPr>
      <xdr:spPr>
        <a:xfrm>
          <a:off x="4029075" y="1389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53</xdr:row>
      <xdr:rowOff>0</xdr:rowOff>
    </xdr:from>
    <xdr:to>
      <xdr:col>4</xdr:col>
      <xdr:colOff>0</xdr:colOff>
      <xdr:row>53</xdr:row>
      <xdr:rowOff>0</xdr:rowOff>
    </xdr:to>
    <xdr:sp>
      <xdr:nvSpPr>
        <xdr:cNvPr id="1220" name="Line 196"/>
        <xdr:cNvSpPr>
          <a:spLocks/>
        </xdr:cNvSpPr>
      </xdr:nvSpPr>
      <xdr:spPr>
        <a:xfrm>
          <a:off x="4029075" y="1470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53</xdr:row>
      <xdr:rowOff>0</xdr:rowOff>
    </xdr:from>
    <xdr:to>
      <xdr:col>4</xdr:col>
      <xdr:colOff>0</xdr:colOff>
      <xdr:row>53</xdr:row>
      <xdr:rowOff>0</xdr:rowOff>
    </xdr:to>
    <xdr:sp>
      <xdr:nvSpPr>
        <xdr:cNvPr id="1221" name="Line 197"/>
        <xdr:cNvSpPr>
          <a:spLocks/>
        </xdr:cNvSpPr>
      </xdr:nvSpPr>
      <xdr:spPr>
        <a:xfrm>
          <a:off x="4029075" y="1470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333375</xdr:rowOff>
    </xdr:from>
    <xdr:to>
      <xdr:col>4</xdr:col>
      <xdr:colOff>0</xdr:colOff>
      <xdr:row>56</xdr:row>
      <xdr:rowOff>333375</xdr:rowOff>
    </xdr:to>
    <xdr:sp>
      <xdr:nvSpPr>
        <xdr:cNvPr id="1222" name="Line 198"/>
        <xdr:cNvSpPr>
          <a:spLocks/>
        </xdr:cNvSpPr>
      </xdr:nvSpPr>
      <xdr:spPr>
        <a:xfrm>
          <a:off x="4029075" y="1553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333375</xdr:rowOff>
    </xdr:from>
    <xdr:to>
      <xdr:col>4</xdr:col>
      <xdr:colOff>0</xdr:colOff>
      <xdr:row>56</xdr:row>
      <xdr:rowOff>333375</xdr:rowOff>
    </xdr:to>
    <xdr:sp>
      <xdr:nvSpPr>
        <xdr:cNvPr id="1223" name="Line 199"/>
        <xdr:cNvSpPr>
          <a:spLocks/>
        </xdr:cNvSpPr>
      </xdr:nvSpPr>
      <xdr:spPr>
        <a:xfrm>
          <a:off x="4029075" y="1553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65</xdr:row>
      <xdr:rowOff>228600</xdr:rowOff>
    </xdr:from>
    <xdr:to>
      <xdr:col>4</xdr:col>
      <xdr:colOff>0</xdr:colOff>
      <xdr:row>65</xdr:row>
      <xdr:rowOff>228600</xdr:rowOff>
    </xdr:to>
    <xdr:sp>
      <xdr:nvSpPr>
        <xdr:cNvPr id="1224" name="Line 200"/>
        <xdr:cNvSpPr>
          <a:spLocks/>
        </xdr:cNvSpPr>
      </xdr:nvSpPr>
      <xdr:spPr>
        <a:xfrm>
          <a:off x="4029075" y="18345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66</xdr:row>
      <xdr:rowOff>0</xdr:rowOff>
    </xdr:from>
    <xdr:to>
      <xdr:col>4</xdr:col>
      <xdr:colOff>0</xdr:colOff>
      <xdr:row>66</xdr:row>
      <xdr:rowOff>0</xdr:rowOff>
    </xdr:to>
    <xdr:sp>
      <xdr:nvSpPr>
        <xdr:cNvPr id="1225" name="Line 201"/>
        <xdr:cNvSpPr>
          <a:spLocks/>
        </xdr:cNvSpPr>
      </xdr:nvSpPr>
      <xdr:spPr>
        <a:xfrm>
          <a:off x="4029075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66</xdr:row>
      <xdr:rowOff>0</xdr:rowOff>
    </xdr:from>
    <xdr:to>
      <xdr:col>4</xdr:col>
      <xdr:colOff>0</xdr:colOff>
      <xdr:row>66</xdr:row>
      <xdr:rowOff>0</xdr:rowOff>
    </xdr:to>
    <xdr:sp>
      <xdr:nvSpPr>
        <xdr:cNvPr id="1226" name="Line 202"/>
        <xdr:cNvSpPr>
          <a:spLocks/>
        </xdr:cNvSpPr>
      </xdr:nvSpPr>
      <xdr:spPr>
        <a:xfrm>
          <a:off x="4029075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67</xdr:row>
      <xdr:rowOff>0</xdr:rowOff>
    </xdr:from>
    <xdr:to>
      <xdr:col>4</xdr:col>
      <xdr:colOff>0</xdr:colOff>
      <xdr:row>67</xdr:row>
      <xdr:rowOff>0</xdr:rowOff>
    </xdr:to>
    <xdr:sp>
      <xdr:nvSpPr>
        <xdr:cNvPr id="1227" name="Line 203"/>
        <xdr:cNvSpPr>
          <a:spLocks/>
        </xdr:cNvSpPr>
      </xdr:nvSpPr>
      <xdr:spPr>
        <a:xfrm>
          <a:off x="4029075" y="1876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67</xdr:row>
      <xdr:rowOff>0</xdr:rowOff>
    </xdr:from>
    <xdr:to>
      <xdr:col>4</xdr:col>
      <xdr:colOff>0</xdr:colOff>
      <xdr:row>67</xdr:row>
      <xdr:rowOff>0</xdr:rowOff>
    </xdr:to>
    <xdr:sp>
      <xdr:nvSpPr>
        <xdr:cNvPr id="1228" name="Line 204"/>
        <xdr:cNvSpPr>
          <a:spLocks/>
        </xdr:cNvSpPr>
      </xdr:nvSpPr>
      <xdr:spPr>
        <a:xfrm>
          <a:off x="4029075" y="1876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1229" name="Line 205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1230" name="Line 206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1231" name="Line 207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1232" name="Line 208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1233" name="Line 209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1234" name="Line 210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1235" name="Line 211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1236" name="Line 212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1237" name="Line 213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1238" name="Line 214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1239" name="Line 215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1240" name="Line 216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1241" name="Line 217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1242" name="Line 218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1243" name="Line 219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1244" name="Line 220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1245" name="Line 221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0</xdr:rowOff>
    </xdr:from>
    <xdr:to>
      <xdr:col>4</xdr:col>
      <xdr:colOff>0</xdr:colOff>
      <xdr:row>99</xdr:row>
      <xdr:rowOff>0</xdr:rowOff>
    </xdr:to>
    <xdr:sp>
      <xdr:nvSpPr>
        <xdr:cNvPr id="1246" name="Line 222"/>
        <xdr:cNvSpPr>
          <a:spLocks/>
        </xdr:cNvSpPr>
      </xdr:nvSpPr>
      <xdr:spPr>
        <a:xfrm>
          <a:off x="4029075" y="2907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0</xdr:rowOff>
    </xdr:from>
    <xdr:to>
      <xdr:col>4</xdr:col>
      <xdr:colOff>0</xdr:colOff>
      <xdr:row>99</xdr:row>
      <xdr:rowOff>0</xdr:rowOff>
    </xdr:to>
    <xdr:sp>
      <xdr:nvSpPr>
        <xdr:cNvPr id="1247" name="Line 223"/>
        <xdr:cNvSpPr>
          <a:spLocks/>
        </xdr:cNvSpPr>
      </xdr:nvSpPr>
      <xdr:spPr>
        <a:xfrm>
          <a:off x="4029075" y="2907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248" name="Line 224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249" name="Line 225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250" name="Line 226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251" name="Line 227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252" name="Line 228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253" name="Line 229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254" name="Line 230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255" name="Line 231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256" name="Line 232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257" name="Line 233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258" name="Line 234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259" name="Line 235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260" name="Line 236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261" name="Line 237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262" name="Line 238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152400</xdr:rowOff>
    </xdr:from>
    <xdr:to>
      <xdr:col>4</xdr:col>
      <xdr:colOff>0</xdr:colOff>
      <xdr:row>99</xdr:row>
      <xdr:rowOff>152400</xdr:rowOff>
    </xdr:to>
    <xdr:sp>
      <xdr:nvSpPr>
        <xdr:cNvPr id="1263" name="Line 239"/>
        <xdr:cNvSpPr>
          <a:spLocks/>
        </xdr:cNvSpPr>
      </xdr:nvSpPr>
      <xdr:spPr>
        <a:xfrm>
          <a:off x="4029075" y="29222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152400</xdr:rowOff>
    </xdr:from>
    <xdr:to>
      <xdr:col>4</xdr:col>
      <xdr:colOff>0</xdr:colOff>
      <xdr:row>99</xdr:row>
      <xdr:rowOff>152400</xdr:rowOff>
    </xdr:to>
    <xdr:sp>
      <xdr:nvSpPr>
        <xdr:cNvPr id="1264" name="Line 240"/>
        <xdr:cNvSpPr>
          <a:spLocks/>
        </xdr:cNvSpPr>
      </xdr:nvSpPr>
      <xdr:spPr>
        <a:xfrm>
          <a:off x="4029075" y="29222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100</xdr:row>
      <xdr:rowOff>0</xdr:rowOff>
    </xdr:from>
    <xdr:to>
      <xdr:col>4</xdr:col>
      <xdr:colOff>0</xdr:colOff>
      <xdr:row>100</xdr:row>
      <xdr:rowOff>0</xdr:rowOff>
    </xdr:to>
    <xdr:sp>
      <xdr:nvSpPr>
        <xdr:cNvPr id="1265" name="Line 241"/>
        <xdr:cNvSpPr>
          <a:spLocks/>
        </xdr:cNvSpPr>
      </xdr:nvSpPr>
      <xdr:spPr>
        <a:xfrm>
          <a:off x="4029075" y="2971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100</xdr:row>
      <xdr:rowOff>0</xdr:rowOff>
    </xdr:from>
    <xdr:to>
      <xdr:col>4</xdr:col>
      <xdr:colOff>0</xdr:colOff>
      <xdr:row>100</xdr:row>
      <xdr:rowOff>0</xdr:rowOff>
    </xdr:to>
    <xdr:sp>
      <xdr:nvSpPr>
        <xdr:cNvPr id="1266" name="Line 242"/>
        <xdr:cNvSpPr>
          <a:spLocks/>
        </xdr:cNvSpPr>
      </xdr:nvSpPr>
      <xdr:spPr>
        <a:xfrm>
          <a:off x="4029075" y="2971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152400</xdr:rowOff>
    </xdr:from>
    <xdr:to>
      <xdr:col>4</xdr:col>
      <xdr:colOff>0</xdr:colOff>
      <xdr:row>104</xdr:row>
      <xdr:rowOff>152400</xdr:rowOff>
    </xdr:to>
    <xdr:sp>
      <xdr:nvSpPr>
        <xdr:cNvPr id="1267" name="Line 243"/>
        <xdr:cNvSpPr>
          <a:spLocks/>
        </xdr:cNvSpPr>
      </xdr:nvSpPr>
      <xdr:spPr>
        <a:xfrm>
          <a:off x="4029075" y="3132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152400</xdr:rowOff>
    </xdr:from>
    <xdr:to>
      <xdr:col>4</xdr:col>
      <xdr:colOff>0</xdr:colOff>
      <xdr:row>104</xdr:row>
      <xdr:rowOff>152400</xdr:rowOff>
    </xdr:to>
    <xdr:sp>
      <xdr:nvSpPr>
        <xdr:cNvPr id="1268" name="Line 244"/>
        <xdr:cNvSpPr>
          <a:spLocks/>
        </xdr:cNvSpPr>
      </xdr:nvSpPr>
      <xdr:spPr>
        <a:xfrm>
          <a:off x="4029075" y="3132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269" name="Line 245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270" name="Line 246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271" name="Line 247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272" name="Line 248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123825</xdr:rowOff>
    </xdr:from>
    <xdr:to>
      <xdr:col>4</xdr:col>
      <xdr:colOff>0</xdr:colOff>
      <xdr:row>10</xdr:row>
      <xdr:rowOff>123825</xdr:rowOff>
    </xdr:to>
    <xdr:sp>
      <xdr:nvSpPr>
        <xdr:cNvPr id="1273" name="Line 249"/>
        <xdr:cNvSpPr>
          <a:spLocks/>
        </xdr:cNvSpPr>
      </xdr:nvSpPr>
      <xdr:spPr>
        <a:xfrm>
          <a:off x="4029075" y="224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274" name="Line 250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275" name="Line 251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276" name="Line 252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277" name="Line 253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278" name="Line 254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279" name="Line 255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280" name="Line 256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281" name="Line 257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282" name="Line 258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283" name="Line 259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1284" name="Line 260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1285" name="Line 261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1286" name="Line 262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1287" name="Line 263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1288" name="Line 264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1289" name="Line 265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290" name="Line 266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1291" name="Line 267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1292" name="Line 268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1293" name="Line 269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1294" name="Line 270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1295" name="Line 271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1296" name="Line 272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98</xdr:row>
      <xdr:rowOff>142875</xdr:rowOff>
    </xdr:from>
    <xdr:to>
      <xdr:col>4</xdr:col>
      <xdr:colOff>0</xdr:colOff>
      <xdr:row>98</xdr:row>
      <xdr:rowOff>142875</xdr:rowOff>
    </xdr:to>
    <xdr:sp>
      <xdr:nvSpPr>
        <xdr:cNvPr id="1297" name="Line 273"/>
        <xdr:cNvSpPr>
          <a:spLocks/>
        </xdr:cNvSpPr>
      </xdr:nvSpPr>
      <xdr:spPr>
        <a:xfrm>
          <a:off x="4029075" y="2898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0</xdr:rowOff>
    </xdr:from>
    <xdr:to>
      <xdr:col>4</xdr:col>
      <xdr:colOff>0</xdr:colOff>
      <xdr:row>99</xdr:row>
      <xdr:rowOff>0</xdr:rowOff>
    </xdr:to>
    <xdr:sp>
      <xdr:nvSpPr>
        <xdr:cNvPr id="1298" name="Line 274"/>
        <xdr:cNvSpPr>
          <a:spLocks/>
        </xdr:cNvSpPr>
      </xdr:nvSpPr>
      <xdr:spPr>
        <a:xfrm>
          <a:off x="4029075" y="2907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0</xdr:rowOff>
    </xdr:from>
    <xdr:to>
      <xdr:col>4</xdr:col>
      <xdr:colOff>0</xdr:colOff>
      <xdr:row>99</xdr:row>
      <xdr:rowOff>0</xdr:rowOff>
    </xdr:to>
    <xdr:sp>
      <xdr:nvSpPr>
        <xdr:cNvPr id="1299" name="Line 275"/>
        <xdr:cNvSpPr>
          <a:spLocks/>
        </xdr:cNvSpPr>
      </xdr:nvSpPr>
      <xdr:spPr>
        <a:xfrm>
          <a:off x="4029075" y="2907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0</xdr:rowOff>
    </xdr:from>
    <xdr:to>
      <xdr:col>4</xdr:col>
      <xdr:colOff>0</xdr:colOff>
      <xdr:row>99</xdr:row>
      <xdr:rowOff>0</xdr:rowOff>
    </xdr:to>
    <xdr:sp>
      <xdr:nvSpPr>
        <xdr:cNvPr id="1300" name="Line 276"/>
        <xdr:cNvSpPr>
          <a:spLocks/>
        </xdr:cNvSpPr>
      </xdr:nvSpPr>
      <xdr:spPr>
        <a:xfrm>
          <a:off x="4029075" y="2907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0</xdr:rowOff>
    </xdr:from>
    <xdr:to>
      <xdr:col>4</xdr:col>
      <xdr:colOff>0</xdr:colOff>
      <xdr:row>99</xdr:row>
      <xdr:rowOff>0</xdr:rowOff>
    </xdr:to>
    <xdr:sp>
      <xdr:nvSpPr>
        <xdr:cNvPr id="1301" name="Line 277"/>
        <xdr:cNvSpPr>
          <a:spLocks/>
        </xdr:cNvSpPr>
      </xdr:nvSpPr>
      <xdr:spPr>
        <a:xfrm>
          <a:off x="4029075" y="2907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0</xdr:rowOff>
    </xdr:from>
    <xdr:to>
      <xdr:col>4</xdr:col>
      <xdr:colOff>0</xdr:colOff>
      <xdr:row>99</xdr:row>
      <xdr:rowOff>0</xdr:rowOff>
    </xdr:to>
    <xdr:sp>
      <xdr:nvSpPr>
        <xdr:cNvPr id="1302" name="Line 278"/>
        <xdr:cNvSpPr>
          <a:spLocks/>
        </xdr:cNvSpPr>
      </xdr:nvSpPr>
      <xdr:spPr>
        <a:xfrm>
          <a:off x="4029075" y="2907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103</xdr:row>
      <xdr:rowOff>0</xdr:rowOff>
    </xdr:from>
    <xdr:to>
      <xdr:col>4</xdr:col>
      <xdr:colOff>0</xdr:colOff>
      <xdr:row>103</xdr:row>
      <xdr:rowOff>0</xdr:rowOff>
    </xdr:to>
    <xdr:sp>
      <xdr:nvSpPr>
        <xdr:cNvPr id="1303" name="Line 279"/>
        <xdr:cNvSpPr>
          <a:spLocks/>
        </xdr:cNvSpPr>
      </xdr:nvSpPr>
      <xdr:spPr>
        <a:xfrm>
          <a:off x="4029075" y="3092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103</xdr:row>
      <xdr:rowOff>0</xdr:rowOff>
    </xdr:from>
    <xdr:to>
      <xdr:col>4</xdr:col>
      <xdr:colOff>0</xdr:colOff>
      <xdr:row>103</xdr:row>
      <xdr:rowOff>0</xdr:rowOff>
    </xdr:to>
    <xdr:sp>
      <xdr:nvSpPr>
        <xdr:cNvPr id="1304" name="Line 280"/>
        <xdr:cNvSpPr>
          <a:spLocks/>
        </xdr:cNvSpPr>
      </xdr:nvSpPr>
      <xdr:spPr>
        <a:xfrm>
          <a:off x="4029075" y="3092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103</xdr:row>
      <xdr:rowOff>0</xdr:rowOff>
    </xdr:from>
    <xdr:to>
      <xdr:col>4</xdr:col>
      <xdr:colOff>0</xdr:colOff>
      <xdr:row>103</xdr:row>
      <xdr:rowOff>0</xdr:rowOff>
    </xdr:to>
    <xdr:sp>
      <xdr:nvSpPr>
        <xdr:cNvPr id="1305" name="Line 281"/>
        <xdr:cNvSpPr>
          <a:spLocks/>
        </xdr:cNvSpPr>
      </xdr:nvSpPr>
      <xdr:spPr>
        <a:xfrm>
          <a:off x="4029075" y="3092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306" name="Line 282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307" name="Line 283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308" name="Line 284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309" name="Line 285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310" name="Line 286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311" name="Line 287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312" name="Line 288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313" name="Line 289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314" name="Line 290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315" name="Line 291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316" name="Line 292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317" name="Line 293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318" name="Line 294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319" name="Line 295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320" name="Line 296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321" name="Line 297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322" name="Line 298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323" name="Line 299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324" name="Line 300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325" name="Line 301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326" name="Line 302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327" name="Line 303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328" name="Line 304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329" name="Line 305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330" name="Line 306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331" name="Line 307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332" name="Line 308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333" name="Line 309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334" name="Line 310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335" name="Line 311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336" name="Line 312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337" name="Line 313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338" name="Line 314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339" name="Line 315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340" name="Line 316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341" name="Line 317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1342" name="Line 318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1343" name="Line 319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1344" name="Line 320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1345" name="Line 321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1346" name="Line 322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1347" name="Line 323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1348" name="Line 324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1349" name="Line 325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0</xdr:rowOff>
    </xdr:from>
    <xdr:to>
      <xdr:col>4</xdr:col>
      <xdr:colOff>0</xdr:colOff>
      <xdr:row>99</xdr:row>
      <xdr:rowOff>0</xdr:rowOff>
    </xdr:to>
    <xdr:sp>
      <xdr:nvSpPr>
        <xdr:cNvPr id="1350" name="Line 326"/>
        <xdr:cNvSpPr>
          <a:spLocks/>
        </xdr:cNvSpPr>
      </xdr:nvSpPr>
      <xdr:spPr>
        <a:xfrm>
          <a:off x="4029075" y="2907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0</xdr:rowOff>
    </xdr:from>
    <xdr:to>
      <xdr:col>4</xdr:col>
      <xdr:colOff>0</xdr:colOff>
      <xdr:row>99</xdr:row>
      <xdr:rowOff>0</xdr:rowOff>
    </xdr:to>
    <xdr:sp>
      <xdr:nvSpPr>
        <xdr:cNvPr id="1351" name="Line 327"/>
        <xdr:cNvSpPr>
          <a:spLocks/>
        </xdr:cNvSpPr>
      </xdr:nvSpPr>
      <xdr:spPr>
        <a:xfrm>
          <a:off x="4029075" y="2907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0</xdr:rowOff>
    </xdr:from>
    <xdr:to>
      <xdr:col>4</xdr:col>
      <xdr:colOff>0</xdr:colOff>
      <xdr:row>99</xdr:row>
      <xdr:rowOff>0</xdr:rowOff>
    </xdr:to>
    <xdr:sp>
      <xdr:nvSpPr>
        <xdr:cNvPr id="1352" name="Line 328"/>
        <xdr:cNvSpPr>
          <a:spLocks/>
        </xdr:cNvSpPr>
      </xdr:nvSpPr>
      <xdr:spPr>
        <a:xfrm>
          <a:off x="4029075" y="2907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0</xdr:rowOff>
    </xdr:from>
    <xdr:to>
      <xdr:col>4</xdr:col>
      <xdr:colOff>0</xdr:colOff>
      <xdr:row>99</xdr:row>
      <xdr:rowOff>0</xdr:rowOff>
    </xdr:to>
    <xdr:sp>
      <xdr:nvSpPr>
        <xdr:cNvPr id="1353" name="Line 329"/>
        <xdr:cNvSpPr>
          <a:spLocks/>
        </xdr:cNvSpPr>
      </xdr:nvSpPr>
      <xdr:spPr>
        <a:xfrm>
          <a:off x="4029075" y="2907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0</xdr:rowOff>
    </xdr:from>
    <xdr:to>
      <xdr:col>4</xdr:col>
      <xdr:colOff>0</xdr:colOff>
      <xdr:row>99</xdr:row>
      <xdr:rowOff>0</xdr:rowOff>
    </xdr:to>
    <xdr:sp>
      <xdr:nvSpPr>
        <xdr:cNvPr id="1354" name="Line 330"/>
        <xdr:cNvSpPr>
          <a:spLocks/>
        </xdr:cNvSpPr>
      </xdr:nvSpPr>
      <xdr:spPr>
        <a:xfrm>
          <a:off x="4029075" y="2907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103</xdr:row>
      <xdr:rowOff>0</xdr:rowOff>
    </xdr:from>
    <xdr:to>
      <xdr:col>4</xdr:col>
      <xdr:colOff>0</xdr:colOff>
      <xdr:row>103</xdr:row>
      <xdr:rowOff>0</xdr:rowOff>
    </xdr:to>
    <xdr:sp>
      <xdr:nvSpPr>
        <xdr:cNvPr id="1355" name="Line 331"/>
        <xdr:cNvSpPr>
          <a:spLocks/>
        </xdr:cNvSpPr>
      </xdr:nvSpPr>
      <xdr:spPr>
        <a:xfrm>
          <a:off x="4029075" y="3092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103</xdr:row>
      <xdr:rowOff>0</xdr:rowOff>
    </xdr:from>
    <xdr:to>
      <xdr:col>4</xdr:col>
      <xdr:colOff>0</xdr:colOff>
      <xdr:row>103</xdr:row>
      <xdr:rowOff>0</xdr:rowOff>
    </xdr:to>
    <xdr:sp>
      <xdr:nvSpPr>
        <xdr:cNvPr id="1356" name="Line 332"/>
        <xdr:cNvSpPr>
          <a:spLocks/>
        </xdr:cNvSpPr>
      </xdr:nvSpPr>
      <xdr:spPr>
        <a:xfrm>
          <a:off x="4029075" y="3092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103</xdr:row>
      <xdr:rowOff>0</xdr:rowOff>
    </xdr:from>
    <xdr:to>
      <xdr:col>4</xdr:col>
      <xdr:colOff>0</xdr:colOff>
      <xdr:row>103</xdr:row>
      <xdr:rowOff>0</xdr:rowOff>
    </xdr:to>
    <xdr:sp>
      <xdr:nvSpPr>
        <xdr:cNvPr id="1357" name="Line 333"/>
        <xdr:cNvSpPr>
          <a:spLocks/>
        </xdr:cNvSpPr>
      </xdr:nvSpPr>
      <xdr:spPr>
        <a:xfrm>
          <a:off x="4029075" y="3092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358" name="Line 334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359" name="Line 335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360" name="Line 336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361" name="Line 337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362" name="Line 338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363" name="Line 339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364" name="Line 340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365" name="Line 341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366" name="Line 342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367" name="Line 343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368" name="Line 344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369" name="Line 345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370" name="Line 346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371" name="Line 347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372" name="Line 348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373" name="Line 349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374" name="Line 350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375" name="Line 351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376" name="Line 352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377" name="Line 353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378" name="Line 354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379" name="Line 355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380" name="Line 356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381" name="Line 357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361950</xdr:colOff>
      <xdr:row>125</xdr:row>
      <xdr:rowOff>0</xdr:rowOff>
    </xdr:from>
    <xdr:to>
      <xdr:col>1</xdr:col>
      <xdr:colOff>466725</xdr:colOff>
      <xdr:row>125</xdr:row>
      <xdr:rowOff>0</xdr:rowOff>
    </xdr:to>
    <xdr:sp>
      <xdr:nvSpPr>
        <xdr:cNvPr id="1382" name="Line 358"/>
        <xdr:cNvSpPr>
          <a:spLocks/>
        </xdr:cNvSpPr>
      </xdr:nvSpPr>
      <xdr:spPr>
        <a:xfrm>
          <a:off x="733425" y="364331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361950</xdr:colOff>
      <xdr:row>125</xdr:row>
      <xdr:rowOff>0</xdr:rowOff>
    </xdr:from>
    <xdr:to>
      <xdr:col>1</xdr:col>
      <xdr:colOff>466725</xdr:colOff>
      <xdr:row>125</xdr:row>
      <xdr:rowOff>0</xdr:rowOff>
    </xdr:to>
    <xdr:sp>
      <xdr:nvSpPr>
        <xdr:cNvPr id="1383" name="Line 359"/>
        <xdr:cNvSpPr>
          <a:spLocks/>
        </xdr:cNvSpPr>
      </xdr:nvSpPr>
      <xdr:spPr>
        <a:xfrm>
          <a:off x="733425" y="364331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352425</xdr:colOff>
      <xdr:row>125</xdr:row>
      <xdr:rowOff>0</xdr:rowOff>
    </xdr:from>
    <xdr:to>
      <xdr:col>1</xdr:col>
      <xdr:colOff>457200</xdr:colOff>
      <xdr:row>125</xdr:row>
      <xdr:rowOff>0</xdr:rowOff>
    </xdr:to>
    <xdr:sp>
      <xdr:nvSpPr>
        <xdr:cNvPr id="1384" name="Line 360"/>
        <xdr:cNvSpPr>
          <a:spLocks/>
        </xdr:cNvSpPr>
      </xdr:nvSpPr>
      <xdr:spPr>
        <a:xfrm>
          <a:off x="723900" y="364331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161925</xdr:rowOff>
    </xdr:from>
    <xdr:to>
      <xdr:col>4</xdr:col>
      <xdr:colOff>0</xdr:colOff>
      <xdr:row>19</xdr:row>
      <xdr:rowOff>161925</xdr:rowOff>
    </xdr:to>
    <xdr:sp>
      <xdr:nvSpPr>
        <xdr:cNvPr id="1385" name="Line 361"/>
        <xdr:cNvSpPr>
          <a:spLocks/>
        </xdr:cNvSpPr>
      </xdr:nvSpPr>
      <xdr:spPr>
        <a:xfrm>
          <a:off x="4029075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266700</xdr:rowOff>
    </xdr:from>
    <xdr:to>
      <xdr:col>4</xdr:col>
      <xdr:colOff>0</xdr:colOff>
      <xdr:row>20</xdr:row>
      <xdr:rowOff>266700</xdr:rowOff>
    </xdr:to>
    <xdr:sp>
      <xdr:nvSpPr>
        <xdr:cNvPr id="1386" name="Line 362"/>
        <xdr:cNvSpPr>
          <a:spLocks/>
        </xdr:cNvSpPr>
      </xdr:nvSpPr>
      <xdr:spPr>
        <a:xfrm>
          <a:off x="4029075" y="530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266700</xdr:rowOff>
    </xdr:from>
    <xdr:to>
      <xdr:col>4</xdr:col>
      <xdr:colOff>0</xdr:colOff>
      <xdr:row>20</xdr:row>
      <xdr:rowOff>266700</xdr:rowOff>
    </xdr:to>
    <xdr:sp>
      <xdr:nvSpPr>
        <xdr:cNvPr id="1387" name="Line 363"/>
        <xdr:cNvSpPr>
          <a:spLocks/>
        </xdr:cNvSpPr>
      </xdr:nvSpPr>
      <xdr:spPr>
        <a:xfrm>
          <a:off x="4029075" y="530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333375</xdr:rowOff>
    </xdr:from>
    <xdr:to>
      <xdr:col>4</xdr:col>
      <xdr:colOff>0</xdr:colOff>
      <xdr:row>21</xdr:row>
      <xdr:rowOff>333375</xdr:rowOff>
    </xdr:to>
    <xdr:sp>
      <xdr:nvSpPr>
        <xdr:cNvPr id="1388" name="Line 364"/>
        <xdr:cNvSpPr>
          <a:spLocks/>
        </xdr:cNvSpPr>
      </xdr:nvSpPr>
      <xdr:spPr>
        <a:xfrm>
          <a:off x="4029075" y="569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333375</xdr:rowOff>
    </xdr:from>
    <xdr:to>
      <xdr:col>4</xdr:col>
      <xdr:colOff>0</xdr:colOff>
      <xdr:row>21</xdr:row>
      <xdr:rowOff>333375</xdr:rowOff>
    </xdr:to>
    <xdr:sp>
      <xdr:nvSpPr>
        <xdr:cNvPr id="1389" name="Line 365"/>
        <xdr:cNvSpPr>
          <a:spLocks/>
        </xdr:cNvSpPr>
      </xdr:nvSpPr>
      <xdr:spPr>
        <a:xfrm>
          <a:off x="4029075" y="569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28</xdr:row>
      <xdr:rowOff>161925</xdr:rowOff>
    </xdr:from>
    <xdr:to>
      <xdr:col>4</xdr:col>
      <xdr:colOff>0</xdr:colOff>
      <xdr:row>28</xdr:row>
      <xdr:rowOff>161925</xdr:rowOff>
    </xdr:to>
    <xdr:sp>
      <xdr:nvSpPr>
        <xdr:cNvPr id="1390" name="Line 366"/>
        <xdr:cNvSpPr>
          <a:spLocks/>
        </xdr:cNvSpPr>
      </xdr:nvSpPr>
      <xdr:spPr>
        <a:xfrm>
          <a:off x="4029075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29</xdr:row>
      <xdr:rowOff>228600</xdr:rowOff>
    </xdr:from>
    <xdr:to>
      <xdr:col>4</xdr:col>
      <xdr:colOff>0</xdr:colOff>
      <xdr:row>29</xdr:row>
      <xdr:rowOff>228600</xdr:rowOff>
    </xdr:to>
    <xdr:sp>
      <xdr:nvSpPr>
        <xdr:cNvPr id="1391" name="Line 367"/>
        <xdr:cNvSpPr>
          <a:spLocks/>
        </xdr:cNvSpPr>
      </xdr:nvSpPr>
      <xdr:spPr>
        <a:xfrm>
          <a:off x="4029075" y="790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29</xdr:row>
      <xdr:rowOff>228600</xdr:rowOff>
    </xdr:from>
    <xdr:to>
      <xdr:col>4</xdr:col>
      <xdr:colOff>0</xdr:colOff>
      <xdr:row>29</xdr:row>
      <xdr:rowOff>228600</xdr:rowOff>
    </xdr:to>
    <xdr:sp>
      <xdr:nvSpPr>
        <xdr:cNvPr id="1392" name="Line 368"/>
        <xdr:cNvSpPr>
          <a:spLocks/>
        </xdr:cNvSpPr>
      </xdr:nvSpPr>
      <xdr:spPr>
        <a:xfrm>
          <a:off x="4029075" y="790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333375</xdr:rowOff>
    </xdr:from>
    <xdr:to>
      <xdr:col>4</xdr:col>
      <xdr:colOff>0</xdr:colOff>
      <xdr:row>33</xdr:row>
      <xdr:rowOff>333375</xdr:rowOff>
    </xdr:to>
    <xdr:sp>
      <xdr:nvSpPr>
        <xdr:cNvPr id="1393" name="Line 369"/>
        <xdr:cNvSpPr>
          <a:spLocks/>
        </xdr:cNvSpPr>
      </xdr:nvSpPr>
      <xdr:spPr>
        <a:xfrm>
          <a:off x="4029075" y="953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333375</xdr:rowOff>
    </xdr:from>
    <xdr:to>
      <xdr:col>4</xdr:col>
      <xdr:colOff>0</xdr:colOff>
      <xdr:row>33</xdr:row>
      <xdr:rowOff>333375</xdr:rowOff>
    </xdr:to>
    <xdr:sp>
      <xdr:nvSpPr>
        <xdr:cNvPr id="1394" name="Line 370"/>
        <xdr:cNvSpPr>
          <a:spLocks/>
        </xdr:cNvSpPr>
      </xdr:nvSpPr>
      <xdr:spPr>
        <a:xfrm>
          <a:off x="4029075" y="953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36</xdr:row>
      <xdr:rowOff>333375</xdr:rowOff>
    </xdr:from>
    <xdr:to>
      <xdr:col>4</xdr:col>
      <xdr:colOff>0</xdr:colOff>
      <xdr:row>36</xdr:row>
      <xdr:rowOff>333375</xdr:rowOff>
    </xdr:to>
    <xdr:sp>
      <xdr:nvSpPr>
        <xdr:cNvPr id="1395" name="Line 371"/>
        <xdr:cNvSpPr>
          <a:spLocks/>
        </xdr:cNvSpPr>
      </xdr:nvSpPr>
      <xdr:spPr>
        <a:xfrm>
          <a:off x="4029075" y="1066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36</xdr:row>
      <xdr:rowOff>333375</xdr:rowOff>
    </xdr:from>
    <xdr:to>
      <xdr:col>4</xdr:col>
      <xdr:colOff>0</xdr:colOff>
      <xdr:row>36</xdr:row>
      <xdr:rowOff>333375</xdr:rowOff>
    </xdr:to>
    <xdr:sp>
      <xdr:nvSpPr>
        <xdr:cNvPr id="1396" name="Line 372"/>
        <xdr:cNvSpPr>
          <a:spLocks/>
        </xdr:cNvSpPr>
      </xdr:nvSpPr>
      <xdr:spPr>
        <a:xfrm>
          <a:off x="4029075" y="1066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50</xdr:row>
      <xdr:rowOff>161925</xdr:rowOff>
    </xdr:from>
    <xdr:to>
      <xdr:col>4</xdr:col>
      <xdr:colOff>0</xdr:colOff>
      <xdr:row>50</xdr:row>
      <xdr:rowOff>161925</xdr:rowOff>
    </xdr:to>
    <xdr:sp>
      <xdr:nvSpPr>
        <xdr:cNvPr id="1397" name="Line 373"/>
        <xdr:cNvSpPr>
          <a:spLocks/>
        </xdr:cNvSpPr>
      </xdr:nvSpPr>
      <xdr:spPr>
        <a:xfrm>
          <a:off x="4029075" y="1373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51</xdr:row>
      <xdr:rowOff>161925</xdr:rowOff>
    </xdr:from>
    <xdr:to>
      <xdr:col>4</xdr:col>
      <xdr:colOff>0</xdr:colOff>
      <xdr:row>51</xdr:row>
      <xdr:rowOff>161925</xdr:rowOff>
    </xdr:to>
    <xdr:sp>
      <xdr:nvSpPr>
        <xdr:cNvPr id="1398" name="Line 374"/>
        <xdr:cNvSpPr>
          <a:spLocks/>
        </xdr:cNvSpPr>
      </xdr:nvSpPr>
      <xdr:spPr>
        <a:xfrm>
          <a:off x="4029075" y="1389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51</xdr:row>
      <xdr:rowOff>161925</xdr:rowOff>
    </xdr:from>
    <xdr:to>
      <xdr:col>4</xdr:col>
      <xdr:colOff>0</xdr:colOff>
      <xdr:row>51</xdr:row>
      <xdr:rowOff>161925</xdr:rowOff>
    </xdr:to>
    <xdr:sp>
      <xdr:nvSpPr>
        <xdr:cNvPr id="1399" name="Line 375"/>
        <xdr:cNvSpPr>
          <a:spLocks/>
        </xdr:cNvSpPr>
      </xdr:nvSpPr>
      <xdr:spPr>
        <a:xfrm>
          <a:off x="4029075" y="1389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53</xdr:row>
      <xdr:rowOff>0</xdr:rowOff>
    </xdr:from>
    <xdr:to>
      <xdr:col>4</xdr:col>
      <xdr:colOff>0</xdr:colOff>
      <xdr:row>53</xdr:row>
      <xdr:rowOff>0</xdr:rowOff>
    </xdr:to>
    <xdr:sp>
      <xdr:nvSpPr>
        <xdr:cNvPr id="1400" name="Line 376"/>
        <xdr:cNvSpPr>
          <a:spLocks/>
        </xdr:cNvSpPr>
      </xdr:nvSpPr>
      <xdr:spPr>
        <a:xfrm>
          <a:off x="4029075" y="1470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53</xdr:row>
      <xdr:rowOff>0</xdr:rowOff>
    </xdr:from>
    <xdr:to>
      <xdr:col>4</xdr:col>
      <xdr:colOff>0</xdr:colOff>
      <xdr:row>53</xdr:row>
      <xdr:rowOff>0</xdr:rowOff>
    </xdr:to>
    <xdr:sp>
      <xdr:nvSpPr>
        <xdr:cNvPr id="1401" name="Line 377"/>
        <xdr:cNvSpPr>
          <a:spLocks/>
        </xdr:cNvSpPr>
      </xdr:nvSpPr>
      <xdr:spPr>
        <a:xfrm>
          <a:off x="4029075" y="1470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333375</xdr:rowOff>
    </xdr:from>
    <xdr:to>
      <xdr:col>4</xdr:col>
      <xdr:colOff>0</xdr:colOff>
      <xdr:row>56</xdr:row>
      <xdr:rowOff>333375</xdr:rowOff>
    </xdr:to>
    <xdr:sp>
      <xdr:nvSpPr>
        <xdr:cNvPr id="1402" name="Line 378"/>
        <xdr:cNvSpPr>
          <a:spLocks/>
        </xdr:cNvSpPr>
      </xdr:nvSpPr>
      <xdr:spPr>
        <a:xfrm>
          <a:off x="4029075" y="1553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333375</xdr:rowOff>
    </xdr:from>
    <xdr:to>
      <xdr:col>4</xdr:col>
      <xdr:colOff>0</xdr:colOff>
      <xdr:row>56</xdr:row>
      <xdr:rowOff>333375</xdr:rowOff>
    </xdr:to>
    <xdr:sp>
      <xdr:nvSpPr>
        <xdr:cNvPr id="1403" name="Line 379"/>
        <xdr:cNvSpPr>
          <a:spLocks/>
        </xdr:cNvSpPr>
      </xdr:nvSpPr>
      <xdr:spPr>
        <a:xfrm>
          <a:off x="4029075" y="1553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65</xdr:row>
      <xdr:rowOff>228600</xdr:rowOff>
    </xdr:from>
    <xdr:to>
      <xdr:col>4</xdr:col>
      <xdr:colOff>0</xdr:colOff>
      <xdr:row>65</xdr:row>
      <xdr:rowOff>228600</xdr:rowOff>
    </xdr:to>
    <xdr:sp>
      <xdr:nvSpPr>
        <xdr:cNvPr id="1404" name="Line 380"/>
        <xdr:cNvSpPr>
          <a:spLocks/>
        </xdr:cNvSpPr>
      </xdr:nvSpPr>
      <xdr:spPr>
        <a:xfrm>
          <a:off x="4029075" y="18345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66</xdr:row>
      <xdr:rowOff>0</xdr:rowOff>
    </xdr:from>
    <xdr:to>
      <xdr:col>4</xdr:col>
      <xdr:colOff>0</xdr:colOff>
      <xdr:row>66</xdr:row>
      <xdr:rowOff>0</xdr:rowOff>
    </xdr:to>
    <xdr:sp>
      <xdr:nvSpPr>
        <xdr:cNvPr id="1405" name="Line 381"/>
        <xdr:cNvSpPr>
          <a:spLocks/>
        </xdr:cNvSpPr>
      </xdr:nvSpPr>
      <xdr:spPr>
        <a:xfrm>
          <a:off x="4029075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66</xdr:row>
      <xdr:rowOff>0</xdr:rowOff>
    </xdr:from>
    <xdr:to>
      <xdr:col>4</xdr:col>
      <xdr:colOff>0</xdr:colOff>
      <xdr:row>66</xdr:row>
      <xdr:rowOff>0</xdr:rowOff>
    </xdr:to>
    <xdr:sp>
      <xdr:nvSpPr>
        <xdr:cNvPr id="1406" name="Line 382"/>
        <xdr:cNvSpPr>
          <a:spLocks/>
        </xdr:cNvSpPr>
      </xdr:nvSpPr>
      <xdr:spPr>
        <a:xfrm>
          <a:off x="4029075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67</xdr:row>
      <xdr:rowOff>0</xdr:rowOff>
    </xdr:from>
    <xdr:to>
      <xdr:col>4</xdr:col>
      <xdr:colOff>0</xdr:colOff>
      <xdr:row>67</xdr:row>
      <xdr:rowOff>0</xdr:rowOff>
    </xdr:to>
    <xdr:sp>
      <xdr:nvSpPr>
        <xdr:cNvPr id="1407" name="Line 383"/>
        <xdr:cNvSpPr>
          <a:spLocks/>
        </xdr:cNvSpPr>
      </xdr:nvSpPr>
      <xdr:spPr>
        <a:xfrm>
          <a:off x="4029075" y="1876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67</xdr:row>
      <xdr:rowOff>0</xdr:rowOff>
    </xdr:from>
    <xdr:to>
      <xdr:col>4</xdr:col>
      <xdr:colOff>0</xdr:colOff>
      <xdr:row>67</xdr:row>
      <xdr:rowOff>0</xdr:rowOff>
    </xdr:to>
    <xdr:sp>
      <xdr:nvSpPr>
        <xdr:cNvPr id="1408" name="Line 384"/>
        <xdr:cNvSpPr>
          <a:spLocks/>
        </xdr:cNvSpPr>
      </xdr:nvSpPr>
      <xdr:spPr>
        <a:xfrm>
          <a:off x="4029075" y="1876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1409" name="Line 385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1410" name="Line 386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1411" name="Line 387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1412" name="Line 388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1413" name="Line 389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1414" name="Line 390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1415" name="Line 391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1416" name="Line 392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1417" name="Line 393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1418" name="Line 394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1419" name="Line 395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1420" name="Line 396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1421" name="Line 397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1422" name="Line 398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1423" name="Line 399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1424" name="Line 400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1425" name="Line 401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0</xdr:rowOff>
    </xdr:from>
    <xdr:to>
      <xdr:col>4</xdr:col>
      <xdr:colOff>0</xdr:colOff>
      <xdr:row>99</xdr:row>
      <xdr:rowOff>0</xdr:rowOff>
    </xdr:to>
    <xdr:sp>
      <xdr:nvSpPr>
        <xdr:cNvPr id="1426" name="Line 402"/>
        <xdr:cNvSpPr>
          <a:spLocks/>
        </xdr:cNvSpPr>
      </xdr:nvSpPr>
      <xdr:spPr>
        <a:xfrm>
          <a:off x="4029075" y="2907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0</xdr:rowOff>
    </xdr:from>
    <xdr:to>
      <xdr:col>4</xdr:col>
      <xdr:colOff>0</xdr:colOff>
      <xdr:row>99</xdr:row>
      <xdr:rowOff>0</xdr:rowOff>
    </xdr:to>
    <xdr:sp>
      <xdr:nvSpPr>
        <xdr:cNvPr id="1427" name="Line 403"/>
        <xdr:cNvSpPr>
          <a:spLocks/>
        </xdr:cNvSpPr>
      </xdr:nvSpPr>
      <xdr:spPr>
        <a:xfrm>
          <a:off x="4029075" y="2907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428" name="Line 404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429" name="Line 405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430" name="Line 406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431" name="Line 407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432" name="Line 408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433" name="Line 409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434" name="Line 410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435" name="Line 411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436" name="Line 412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437" name="Line 413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438" name="Line 414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439" name="Line 415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440" name="Line 416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441" name="Line 417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442" name="Line 418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361950</xdr:colOff>
      <xdr:row>125</xdr:row>
      <xdr:rowOff>0</xdr:rowOff>
    </xdr:from>
    <xdr:to>
      <xdr:col>1</xdr:col>
      <xdr:colOff>466725</xdr:colOff>
      <xdr:row>125</xdr:row>
      <xdr:rowOff>0</xdr:rowOff>
    </xdr:to>
    <xdr:sp>
      <xdr:nvSpPr>
        <xdr:cNvPr id="1443" name="Line 419"/>
        <xdr:cNvSpPr>
          <a:spLocks/>
        </xdr:cNvSpPr>
      </xdr:nvSpPr>
      <xdr:spPr>
        <a:xfrm>
          <a:off x="733425" y="364331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152400</xdr:rowOff>
    </xdr:from>
    <xdr:to>
      <xdr:col>4</xdr:col>
      <xdr:colOff>0</xdr:colOff>
      <xdr:row>99</xdr:row>
      <xdr:rowOff>152400</xdr:rowOff>
    </xdr:to>
    <xdr:sp>
      <xdr:nvSpPr>
        <xdr:cNvPr id="1444" name="Line 420"/>
        <xdr:cNvSpPr>
          <a:spLocks/>
        </xdr:cNvSpPr>
      </xdr:nvSpPr>
      <xdr:spPr>
        <a:xfrm>
          <a:off x="4029075" y="29222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152400</xdr:rowOff>
    </xdr:from>
    <xdr:to>
      <xdr:col>4</xdr:col>
      <xdr:colOff>0</xdr:colOff>
      <xdr:row>99</xdr:row>
      <xdr:rowOff>152400</xdr:rowOff>
    </xdr:to>
    <xdr:sp>
      <xdr:nvSpPr>
        <xdr:cNvPr id="1445" name="Line 421"/>
        <xdr:cNvSpPr>
          <a:spLocks/>
        </xdr:cNvSpPr>
      </xdr:nvSpPr>
      <xdr:spPr>
        <a:xfrm>
          <a:off x="4029075" y="29222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100</xdr:row>
      <xdr:rowOff>0</xdr:rowOff>
    </xdr:from>
    <xdr:to>
      <xdr:col>4</xdr:col>
      <xdr:colOff>0</xdr:colOff>
      <xdr:row>100</xdr:row>
      <xdr:rowOff>0</xdr:rowOff>
    </xdr:to>
    <xdr:sp>
      <xdr:nvSpPr>
        <xdr:cNvPr id="1446" name="Line 422"/>
        <xdr:cNvSpPr>
          <a:spLocks/>
        </xdr:cNvSpPr>
      </xdr:nvSpPr>
      <xdr:spPr>
        <a:xfrm>
          <a:off x="4029075" y="2971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100</xdr:row>
      <xdr:rowOff>0</xdr:rowOff>
    </xdr:from>
    <xdr:to>
      <xdr:col>4</xdr:col>
      <xdr:colOff>0</xdr:colOff>
      <xdr:row>100</xdr:row>
      <xdr:rowOff>0</xdr:rowOff>
    </xdr:to>
    <xdr:sp>
      <xdr:nvSpPr>
        <xdr:cNvPr id="1447" name="Line 423"/>
        <xdr:cNvSpPr>
          <a:spLocks/>
        </xdr:cNvSpPr>
      </xdr:nvSpPr>
      <xdr:spPr>
        <a:xfrm>
          <a:off x="4029075" y="2971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152400</xdr:rowOff>
    </xdr:from>
    <xdr:to>
      <xdr:col>4</xdr:col>
      <xdr:colOff>0</xdr:colOff>
      <xdr:row>104</xdr:row>
      <xdr:rowOff>152400</xdr:rowOff>
    </xdr:to>
    <xdr:sp>
      <xdr:nvSpPr>
        <xdr:cNvPr id="1448" name="Line 424"/>
        <xdr:cNvSpPr>
          <a:spLocks/>
        </xdr:cNvSpPr>
      </xdr:nvSpPr>
      <xdr:spPr>
        <a:xfrm>
          <a:off x="4029075" y="3132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152400</xdr:rowOff>
    </xdr:from>
    <xdr:to>
      <xdr:col>4</xdr:col>
      <xdr:colOff>0</xdr:colOff>
      <xdr:row>104</xdr:row>
      <xdr:rowOff>152400</xdr:rowOff>
    </xdr:to>
    <xdr:sp>
      <xdr:nvSpPr>
        <xdr:cNvPr id="1449" name="Line 425"/>
        <xdr:cNvSpPr>
          <a:spLocks/>
        </xdr:cNvSpPr>
      </xdr:nvSpPr>
      <xdr:spPr>
        <a:xfrm>
          <a:off x="4029075" y="3132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450" name="Line 426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451" name="Line 427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452" name="Line 428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453" name="Line 429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123825</xdr:rowOff>
    </xdr:from>
    <xdr:to>
      <xdr:col>4</xdr:col>
      <xdr:colOff>0</xdr:colOff>
      <xdr:row>10</xdr:row>
      <xdr:rowOff>123825</xdr:rowOff>
    </xdr:to>
    <xdr:sp>
      <xdr:nvSpPr>
        <xdr:cNvPr id="1454" name="Line 430"/>
        <xdr:cNvSpPr>
          <a:spLocks/>
        </xdr:cNvSpPr>
      </xdr:nvSpPr>
      <xdr:spPr>
        <a:xfrm>
          <a:off x="4029075" y="224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455" name="Line 431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456" name="Line 432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457" name="Line 433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458" name="Line 434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459" name="Line 435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460" name="Line 436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461" name="Line 437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462" name="Line 438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463" name="Line 439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464" name="Line 440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1465" name="Line 441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1466" name="Line 442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1467" name="Line 443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1468" name="Line 444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1469" name="Line 445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1470" name="Line 446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471" name="Line 447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1472" name="Line 448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1473" name="Line 449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1474" name="Line 450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1475" name="Line 451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1476" name="Line 452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1477" name="Line 453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98</xdr:row>
      <xdr:rowOff>142875</xdr:rowOff>
    </xdr:from>
    <xdr:to>
      <xdr:col>4</xdr:col>
      <xdr:colOff>0</xdr:colOff>
      <xdr:row>98</xdr:row>
      <xdr:rowOff>142875</xdr:rowOff>
    </xdr:to>
    <xdr:sp>
      <xdr:nvSpPr>
        <xdr:cNvPr id="1478" name="Line 454"/>
        <xdr:cNvSpPr>
          <a:spLocks/>
        </xdr:cNvSpPr>
      </xdr:nvSpPr>
      <xdr:spPr>
        <a:xfrm>
          <a:off x="4029075" y="2898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0</xdr:rowOff>
    </xdr:from>
    <xdr:to>
      <xdr:col>4</xdr:col>
      <xdr:colOff>0</xdr:colOff>
      <xdr:row>99</xdr:row>
      <xdr:rowOff>0</xdr:rowOff>
    </xdr:to>
    <xdr:sp>
      <xdr:nvSpPr>
        <xdr:cNvPr id="1479" name="Line 455"/>
        <xdr:cNvSpPr>
          <a:spLocks/>
        </xdr:cNvSpPr>
      </xdr:nvSpPr>
      <xdr:spPr>
        <a:xfrm>
          <a:off x="4029075" y="2907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0</xdr:rowOff>
    </xdr:from>
    <xdr:to>
      <xdr:col>4</xdr:col>
      <xdr:colOff>0</xdr:colOff>
      <xdr:row>99</xdr:row>
      <xdr:rowOff>0</xdr:rowOff>
    </xdr:to>
    <xdr:sp>
      <xdr:nvSpPr>
        <xdr:cNvPr id="1480" name="Line 456"/>
        <xdr:cNvSpPr>
          <a:spLocks/>
        </xdr:cNvSpPr>
      </xdr:nvSpPr>
      <xdr:spPr>
        <a:xfrm>
          <a:off x="4029075" y="2907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0</xdr:rowOff>
    </xdr:from>
    <xdr:to>
      <xdr:col>4</xdr:col>
      <xdr:colOff>0</xdr:colOff>
      <xdr:row>99</xdr:row>
      <xdr:rowOff>0</xdr:rowOff>
    </xdr:to>
    <xdr:sp>
      <xdr:nvSpPr>
        <xdr:cNvPr id="1481" name="Line 457"/>
        <xdr:cNvSpPr>
          <a:spLocks/>
        </xdr:cNvSpPr>
      </xdr:nvSpPr>
      <xdr:spPr>
        <a:xfrm>
          <a:off x="4029075" y="2907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0</xdr:rowOff>
    </xdr:from>
    <xdr:to>
      <xdr:col>4</xdr:col>
      <xdr:colOff>0</xdr:colOff>
      <xdr:row>99</xdr:row>
      <xdr:rowOff>0</xdr:rowOff>
    </xdr:to>
    <xdr:sp>
      <xdr:nvSpPr>
        <xdr:cNvPr id="1482" name="Line 458"/>
        <xdr:cNvSpPr>
          <a:spLocks/>
        </xdr:cNvSpPr>
      </xdr:nvSpPr>
      <xdr:spPr>
        <a:xfrm>
          <a:off x="4029075" y="2907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0</xdr:rowOff>
    </xdr:from>
    <xdr:to>
      <xdr:col>4</xdr:col>
      <xdr:colOff>0</xdr:colOff>
      <xdr:row>99</xdr:row>
      <xdr:rowOff>0</xdr:rowOff>
    </xdr:to>
    <xdr:sp>
      <xdr:nvSpPr>
        <xdr:cNvPr id="1483" name="Line 459"/>
        <xdr:cNvSpPr>
          <a:spLocks/>
        </xdr:cNvSpPr>
      </xdr:nvSpPr>
      <xdr:spPr>
        <a:xfrm>
          <a:off x="4029075" y="2907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103</xdr:row>
      <xdr:rowOff>0</xdr:rowOff>
    </xdr:from>
    <xdr:to>
      <xdr:col>4</xdr:col>
      <xdr:colOff>0</xdr:colOff>
      <xdr:row>103</xdr:row>
      <xdr:rowOff>0</xdr:rowOff>
    </xdr:to>
    <xdr:sp>
      <xdr:nvSpPr>
        <xdr:cNvPr id="1484" name="Line 460"/>
        <xdr:cNvSpPr>
          <a:spLocks/>
        </xdr:cNvSpPr>
      </xdr:nvSpPr>
      <xdr:spPr>
        <a:xfrm>
          <a:off x="4029075" y="3092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103</xdr:row>
      <xdr:rowOff>0</xdr:rowOff>
    </xdr:from>
    <xdr:to>
      <xdr:col>4</xdr:col>
      <xdr:colOff>0</xdr:colOff>
      <xdr:row>103</xdr:row>
      <xdr:rowOff>0</xdr:rowOff>
    </xdr:to>
    <xdr:sp>
      <xdr:nvSpPr>
        <xdr:cNvPr id="1485" name="Line 461"/>
        <xdr:cNvSpPr>
          <a:spLocks/>
        </xdr:cNvSpPr>
      </xdr:nvSpPr>
      <xdr:spPr>
        <a:xfrm>
          <a:off x="4029075" y="3092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103</xdr:row>
      <xdr:rowOff>0</xdr:rowOff>
    </xdr:from>
    <xdr:to>
      <xdr:col>4</xdr:col>
      <xdr:colOff>0</xdr:colOff>
      <xdr:row>103</xdr:row>
      <xdr:rowOff>0</xdr:rowOff>
    </xdr:to>
    <xdr:sp>
      <xdr:nvSpPr>
        <xdr:cNvPr id="1486" name="Line 462"/>
        <xdr:cNvSpPr>
          <a:spLocks/>
        </xdr:cNvSpPr>
      </xdr:nvSpPr>
      <xdr:spPr>
        <a:xfrm>
          <a:off x="4029075" y="3092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487" name="Line 463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488" name="Line 464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489" name="Line 465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490" name="Line 466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491" name="Line 467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492" name="Line 468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493" name="Line 469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494" name="Line 470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495" name="Line 471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496" name="Line 472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497" name="Line 473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498" name="Line 474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499" name="Line 475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500" name="Line 476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501" name="Line 477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502" name="Line 478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503" name="Line 479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504" name="Line 480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505" name="Line 481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506" name="Line 482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507" name="Line 483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508" name="Line 484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509" name="Line 485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510" name="Line 486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511" name="Line 487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512" name="Line 488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513" name="Line 489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514" name="Line 490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515" name="Line 491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516" name="Line 492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517" name="Line 493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518" name="Line 494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519" name="Line 495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520" name="Line 496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521" name="Line 497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522" name="Line 498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1523" name="Line 499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1524" name="Line 500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1525" name="Line 501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1526" name="Line 502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1527" name="Line 503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1528" name="Line 504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1529" name="Line 505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1530" name="Line 506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0</xdr:rowOff>
    </xdr:from>
    <xdr:to>
      <xdr:col>4</xdr:col>
      <xdr:colOff>0</xdr:colOff>
      <xdr:row>99</xdr:row>
      <xdr:rowOff>0</xdr:rowOff>
    </xdr:to>
    <xdr:sp>
      <xdr:nvSpPr>
        <xdr:cNvPr id="1531" name="Line 507"/>
        <xdr:cNvSpPr>
          <a:spLocks/>
        </xdr:cNvSpPr>
      </xdr:nvSpPr>
      <xdr:spPr>
        <a:xfrm>
          <a:off x="4029075" y="2907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0</xdr:rowOff>
    </xdr:from>
    <xdr:to>
      <xdr:col>4</xdr:col>
      <xdr:colOff>0</xdr:colOff>
      <xdr:row>99</xdr:row>
      <xdr:rowOff>0</xdr:rowOff>
    </xdr:to>
    <xdr:sp>
      <xdr:nvSpPr>
        <xdr:cNvPr id="1532" name="Line 508"/>
        <xdr:cNvSpPr>
          <a:spLocks/>
        </xdr:cNvSpPr>
      </xdr:nvSpPr>
      <xdr:spPr>
        <a:xfrm>
          <a:off x="4029075" y="2907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0</xdr:rowOff>
    </xdr:from>
    <xdr:to>
      <xdr:col>4</xdr:col>
      <xdr:colOff>0</xdr:colOff>
      <xdr:row>99</xdr:row>
      <xdr:rowOff>0</xdr:rowOff>
    </xdr:to>
    <xdr:sp>
      <xdr:nvSpPr>
        <xdr:cNvPr id="1533" name="Line 509"/>
        <xdr:cNvSpPr>
          <a:spLocks/>
        </xdr:cNvSpPr>
      </xdr:nvSpPr>
      <xdr:spPr>
        <a:xfrm>
          <a:off x="4029075" y="2907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0</xdr:rowOff>
    </xdr:from>
    <xdr:to>
      <xdr:col>4</xdr:col>
      <xdr:colOff>0</xdr:colOff>
      <xdr:row>99</xdr:row>
      <xdr:rowOff>0</xdr:rowOff>
    </xdr:to>
    <xdr:sp>
      <xdr:nvSpPr>
        <xdr:cNvPr id="1534" name="Line 510"/>
        <xdr:cNvSpPr>
          <a:spLocks/>
        </xdr:cNvSpPr>
      </xdr:nvSpPr>
      <xdr:spPr>
        <a:xfrm>
          <a:off x="4029075" y="2907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0</xdr:rowOff>
    </xdr:from>
    <xdr:to>
      <xdr:col>4</xdr:col>
      <xdr:colOff>0</xdr:colOff>
      <xdr:row>99</xdr:row>
      <xdr:rowOff>0</xdr:rowOff>
    </xdr:to>
    <xdr:sp>
      <xdr:nvSpPr>
        <xdr:cNvPr id="1535" name="Line 511"/>
        <xdr:cNvSpPr>
          <a:spLocks/>
        </xdr:cNvSpPr>
      </xdr:nvSpPr>
      <xdr:spPr>
        <a:xfrm>
          <a:off x="4029075" y="2907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103</xdr:row>
      <xdr:rowOff>0</xdr:rowOff>
    </xdr:from>
    <xdr:to>
      <xdr:col>4</xdr:col>
      <xdr:colOff>0</xdr:colOff>
      <xdr:row>103</xdr:row>
      <xdr:rowOff>0</xdr:rowOff>
    </xdr:to>
    <xdr:sp>
      <xdr:nvSpPr>
        <xdr:cNvPr id="1536" name="Line 512"/>
        <xdr:cNvSpPr>
          <a:spLocks/>
        </xdr:cNvSpPr>
      </xdr:nvSpPr>
      <xdr:spPr>
        <a:xfrm>
          <a:off x="4029075" y="3092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103</xdr:row>
      <xdr:rowOff>0</xdr:rowOff>
    </xdr:from>
    <xdr:to>
      <xdr:col>4</xdr:col>
      <xdr:colOff>0</xdr:colOff>
      <xdr:row>103</xdr:row>
      <xdr:rowOff>0</xdr:rowOff>
    </xdr:to>
    <xdr:sp>
      <xdr:nvSpPr>
        <xdr:cNvPr id="1537" name="Line 513"/>
        <xdr:cNvSpPr>
          <a:spLocks/>
        </xdr:cNvSpPr>
      </xdr:nvSpPr>
      <xdr:spPr>
        <a:xfrm>
          <a:off x="4029075" y="3092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103</xdr:row>
      <xdr:rowOff>0</xdr:rowOff>
    </xdr:from>
    <xdr:to>
      <xdr:col>4</xdr:col>
      <xdr:colOff>0</xdr:colOff>
      <xdr:row>103</xdr:row>
      <xdr:rowOff>0</xdr:rowOff>
    </xdr:to>
    <xdr:sp>
      <xdr:nvSpPr>
        <xdr:cNvPr id="1538" name="Line 514"/>
        <xdr:cNvSpPr>
          <a:spLocks/>
        </xdr:cNvSpPr>
      </xdr:nvSpPr>
      <xdr:spPr>
        <a:xfrm>
          <a:off x="4029075" y="3092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539" name="Line 515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540" name="Line 516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541" name="Line 517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542" name="Line 518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543" name="Line 519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544" name="Line 520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545" name="Line 521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546" name="Line 522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547" name="Line 523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548" name="Line 524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549" name="Line 525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550" name="Line 526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551" name="Line 527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552" name="Line 528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553" name="Line 529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554" name="Line 530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555" name="Line 531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556" name="Line 532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557" name="Line 533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558" name="Line 534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559" name="Line 535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560" name="Line 536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561" name="Line 537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562" name="Line 538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361950</xdr:colOff>
      <xdr:row>125</xdr:row>
      <xdr:rowOff>0</xdr:rowOff>
    </xdr:from>
    <xdr:to>
      <xdr:col>1</xdr:col>
      <xdr:colOff>466725</xdr:colOff>
      <xdr:row>125</xdr:row>
      <xdr:rowOff>0</xdr:rowOff>
    </xdr:to>
    <xdr:sp>
      <xdr:nvSpPr>
        <xdr:cNvPr id="1563" name="Line 539"/>
        <xdr:cNvSpPr>
          <a:spLocks/>
        </xdr:cNvSpPr>
      </xdr:nvSpPr>
      <xdr:spPr>
        <a:xfrm>
          <a:off x="733425" y="364331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361950</xdr:colOff>
      <xdr:row>125</xdr:row>
      <xdr:rowOff>0</xdr:rowOff>
    </xdr:from>
    <xdr:to>
      <xdr:col>1</xdr:col>
      <xdr:colOff>466725</xdr:colOff>
      <xdr:row>125</xdr:row>
      <xdr:rowOff>0</xdr:rowOff>
    </xdr:to>
    <xdr:sp>
      <xdr:nvSpPr>
        <xdr:cNvPr id="1564" name="Line 540"/>
        <xdr:cNvSpPr>
          <a:spLocks/>
        </xdr:cNvSpPr>
      </xdr:nvSpPr>
      <xdr:spPr>
        <a:xfrm>
          <a:off x="733425" y="364331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352425</xdr:colOff>
      <xdr:row>125</xdr:row>
      <xdr:rowOff>0</xdr:rowOff>
    </xdr:from>
    <xdr:to>
      <xdr:col>1</xdr:col>
      <xdr:colOff>457200</xdr:colOff>
      <xdr:row>125</xdr:row>
      <xdr:rowOff>0</xdr:rowOff>
    </xdr:to>
    <xdr:sp>
      <xdr:nvSpPr>
        <xdr:cNvPr id="1565" name="Line 541"/>
        <xdr:cNvSpPr>
          <a:spLocks/>
        </xdr:cNvSpPr>
      </xdr:nvSpPr>
      <xdr:spPr>
        <a:xfrm>
          <a:off x="723900" y="364331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161925</xdr:rowOff>
    </xdr:from>
    <xdr:to>
      <xdr:col>4</xdr:col>
      <xdr:colOff>0</xdr:colOff>
      <xdr:row>19</xdr:row>
      <xdr:rowOff>161925</xdr:rowOff>
    </xdr:to>
    <xdr:sp>
      <xdr:nvSpPr>
        <xdr:cNvPr id="1566" name="Line 542"/>
        <xdr:cNvSpPr>
          <a:spLocks/>
        </xdr:cNvSpPr>
      </xdr:nvSpPr>
      <xdr:spPr>
        <a:xfrm>
          <a:off x="4029075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266700</xdr:rowOff>
    </xdr:from>
    <xdr:to>
      <xdr:col>4</xdr:col>
      <xdr:colOff>0</xdr:colOff>
      <xdr:row>20</xdr:row>
      <xdr:rowOff>266700</xdr:rowOff>
    </xdr:to>
    <xdr:sp>
      <xdr:nvSpPr>
        <xdr:cNvPr id="1567" name="Line 543"/>
        <xdr:cNvSpPr>
          <a:spLocks/>
        </xdr:cNvSpPr>
      </xdr:nvSpPr>
      <xdr:spPr>
        <a:xfrm>
          <a:off x="4029075" y="530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266700</xdr:rowOff>
    </xdr:from>
    <xdr:to>
      <xdr:col>4</xdr:col>
      <xdr:colOff>0</xdr:colOff>
      <xdr:row>20</xdr:row>
      <xdr:rowOff>266700</xdr:rowOff>
    </xdr:to>
    <xdr:sp>
      <xdr:nvSpPr>
        <xdr:cNvPr id="1568" name="Line 544"/>
        <xdr:cNvSpPr>
          <a:spLocks/>
        </xdr:cNvSpPr>
      </xdr:nvSpPr>
      <xdr:spPr>
        <a:xfrm>
          <a:off x="4029075" y="530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333375</xdr:rowOff>
    </xdr:from>
    <xdr:to>
      <xdr:col>4</xdr:col>
      <xdr:colOff>0</xdr:colOff>
      <xdr:row>21</xdr:row>
      <xdr:rowOff>333375</xdr:rowOff>
    </xdr:to>
    <xdr:sp>
      <xdr:nvSpPr>
        <xdr:cNvPr id="1569" name="Line 545"/>
        <xdr:cNvSpPr>
          <a:spLocks/>
        </xdr:cNvSpPr>
      </xdr:nvSpPr>
      <xdr:spPr>
        <a:xfrm>
          <a:off x="4029075" y="569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333375</xdr:rowOff>
    </xdr:from>
    <xdr:to>
      <xdr:col>4</xdr:col>
      <xdr:colOff>0</xdr:colOff>
      <xdr:row>21</xdr:row>
      <xdr:rowOff>333375</xdr:rowOff>
    </xdr:to>
    <xdr:sp>
      <xdr:nvSpPr>
        <xdr:cNvPr id="1570" name="Line 546"/>
        <xdr:cNvSpPr>
          <a:spLocks/>
        </xdr:cNvSpPr>
      </xdr:nvSpPr>
      <xdr:spPr>
        <a:xfrm>
          <a:off x="4029075" y="569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28</xdr:row>
      <xdr:rowOff>161925</xdr:rowOff>
    </xdr:from>
    <xdr:to>
      <xdr:col>4</xdr:col>
      <xdr:colOff>0</xdr:colOff>
      <xdr:row>28</xdr:row>
      <xdr:rowOff>161925</xdr:rowOff>
    </xdr:to>
    <xdr:sp>
      <xdr:nvSpPr>
        <xdr:cNvPr id="1571" name="Line 547"/>
        <xdr:cNvSpPr>
          <a:spLocks/>
        </xdr:cNvSpPr>
      </xdr:nvSpPr>
      <xdr:spPr>
        <a:xfrm>
          <a:off x="4029075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29</xdr:row>
      <xdr:rowOff>228600</xdr:rowOff>
    </xdr:from>
    <xdr:to>
      <xdr:col>4</xdr:col>
      <xdr:colOff>0</xdr:colOff>
      <xdr:row>29</xdr:row>
      <xdr:rowOff>228600</xdr:rowOff>
    </xdr:to>
    <xdr:sp>
      <xdr:nvSpPr>
        <xdr:cNvPr id="1572" name="Line 548"/>
        <xdr:cNvSpPr>
          <a:spLocks/>
        </xdr:cNvSpPr>
      </xdr:nvSpPr>
      <xdr:spPr>
        <a:xfrm>
          <a:off x="4029075" y="790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29</xdr:row>
      <xdr:rowOff>228600</xdr:rowOff>
    </xdr:from>
    <xdr:to>
      <xdr:col>4</xdr:col>
      <xdr:colOff>0</xdr:colOff>
      <xdr:row>29</xdr:row>
      <xdr:rowOff>228600</xdr:rowOff>
    </xdr:to>
    <xdr:sp>
      <xdr:nvSpPr>
        <xdr:cNvPr id="1573" name="Line 549"/>
        <xdr:cNvSpPr>
          <a:spLocks/>
        </xdr:cNvSpPr>
      </xdr:nvSpPr>
      <xdr:spPr>
        <a:xfrm>
          <a:off x="4029075" y="790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333375</xdr:rowOff>
    </xdr:from>
    <xdr:to>
      <xdr:col>4</xdr:col>
      <xdr:colOff>0</xdr:colOff>
      <xdr:row>33</xdr:row>
      <xdr:rowOff>333375</xdr:rowOff>
    </xdr:to>
    <xdr:sp>
      <xdr:nvSpPr>
        <xdr:cNvPr id="1574" name="Line 550"/>
        <xdr:cNvSpPr>
          <a:spLocks/>
        </xdr:cNvSpPr>
      </xdr:nvSpPr>
      <xdr:spPr>
        <a:xfrm>
          <a:off x="4029075" y="953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333375</xdr:rowOff>
    </xdr:from>
    <xdr:to>
      <xdr:col>4</xdr:col>
      <xdr:colOff>0</xdr:colOff>
      <xdr:row>33</xdr:row>
      <xdr:rowOff>333375</xdr:rowOff>
    </xdr:to>
    <xdr:sp>
      <xdr:nvSpPr>
        <xdr:cNvPr id="1575" name="Line 551"/>
        <xdr:cNvSpPr>
          <a:spLocks/>
        </xdr:cNvSpPr>
      </xdr:nvSpPr>
      <xdr:spPr>
        <a:xfrm>
          <a:off x="4029075" y="953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36</xdr:row>
      <xdr:rowOff>333375</xdr:rowOff>
    </xdr:from>
    <xdr:to>
      <xdr:col>4</xdr:col>
      <xdr:colOff>0</xdr:colOff>
      <xdr:row>36</xdr:row>
      <xdr:rowOff>333375</xdr:rowOff>
    </xdr:to>
    <xdr:sp>
      <xdr:nvSpPr>
        <xdr:cNvPr id="1576" name="Line 552"/>
        <xdr:cNvSpPr>
          <a:spLocks/>
        </xdr:cNvSpPr>
      </xdr:nvSpPr>
      <xdr:spPr>
        <a:xfrm>
          <a:off x="4029075" y="1066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36</xdr:row>
      <xdr:rowOff>333375</xdr:rowOff>
    </xdr:from>
    <xdr:to>
      <xdr:col>4</xdr:col>
      <xdr:colOff>0</xdr:colOff>
      <xdr:row>36</xdr:row>
      <xdr:rowOff>333375</xdr:rowOff>
    </xdr:to>
    <xdr:sp>
      <xdr:nvSpPr>
        <xdr:cNvPr id="1577" name="Line 553"/>
        <xdr:cNvSpPr>
          <a:spLocks/>
        </xdr:cNvSpPr>
      </xdr:nvSpPr>
      <xdr:spPr>
        <a:xfrm>
          <a:off x="4029075" y="1066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50</xdr:row>
      <xdr:rowOff>161925</xdr:rowOff>
    </xdr:from>
    <xdr:to>
      <xdr:col>4</xdr:col>
      <xdr:colOff>0</xdr:colOff>
      <xdr:row>50</xdr:row>
      <xdr:rowOff>161925</xdr:rowOff>
    </xdr:to>
    <xdr:sp>
      <xdr:nvSpPr>
        <xdr:cNvPr id="1578" name="Line 554"/>
        <xdr:cNvSpPr>
          <a:spLocks/>
        </xdr:cNvSpPr>
      </xdr:nvSpPr>
      <xdr:spPr>
        <a:xfrm>
          <a:off x="4029075" y="1373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51</xdr:row>
      <xdr:rowOff>161925</xdr:rowOff>
    </xdr:from>
    <xdr:to>
      <xdr:col>4</xdr:col>
      <xdr:colOff>0</xdr:colOff>
      <xdr:row>51</xdr:row>
      <xdr:rowOff>161925</xdr:rowOff>
    </xdr:to>
    <xdr:sp>
      <xdr:nvSpPr>
        <xdr:cNvPr id="1579" name="Line 555"/>
        <xdr:cNvSpPr>
          <a:spLocks/>
        </xdr:cNvSpPr>
      </xdr:nvSpPr>
      <xdr:spPr>
        <a:xfrm>
          <a:off x="4029075" y="1389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51</xdr:row>
      <xdr:rowOff>161925</xdr:rowOff>
    </xdr:from>
    <xdr:to>
      <xdr:col>4</xdr:col>
      <xdr:colOff>0</xdr:colOff>
      <xdr:row>51</xdr:row>
      <xdr:rowOff>161925</xdr:rowOff>
    </xdr:to>
    <xdr:sp>
      <xdr:nvSpPr>
        <xdr:cNvPr id="1580" name="Line 556"/>
        <xdr:cNvSpPr>
          <a:spLocks/>
        </xdr:cNvSpPr>
      </xdr:nvSpPr>
      <xdr:spPr>
        <a:xfrm>
          <a:off x="4029075" y="1389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53</xdr:row>
      <xdr:rowOff>0</xdr:rowOff>
    </xdr:from>
    <xdr:to>
      <xdr:col>4</xdr:col>
      <xdr:colOff>0</xdr:colOff>
      <xdr:row>53</xdr:row>
      <xdr:rowOff>0</xdr:rowOff>
    </xdr:to>
    <xdr:sp>
      <xdr:nvSpPr>
        <xdr:cNvPr id="1581" name="Line 557"/>
        <xdr:cNvSpPr>
          <a:spLocks/>
        </xdr:cNvSpPr>
      </xdr:nvSpPr>
      <xdr:spPr>
        <a:xfrm>
          <a:off x="4029075" y="1470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53</xdr:row>
      <xdr:rowOff>0</xdr:rowOff>
    </xdr:from>
    <xdr:to>
      <xdr:col>4</xdr:col>
      <xdr:colOff>0</xdr:colOff>
      <xdr:row>53</xdr:row>
      <xdr:rowOff>0</xdr:rowOff>
    </xdr:to>
    <xdr:sp>
      <xdr:nvSpPr>
        <xdr:cNvPr id="1582" name="Line 558"/>
        <xdr:cNvSpPr>
          <a:spLocks/>
        </xdr:cNvSpPr>
      </xdr:nvSpPr>
      <xdr:spPr>
        <a:xfrm>
          <a:off x="4029075" y="1470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333375</xdr:rowOff>
    </xdr:from>
    <xdr:to>
      <xdr:col>4</xdr:col>
      <xdr:colOff>0</xdr:colOff>
      <xdr:row>56</xdr:row>
      <xdr:rowOff>333375</xdr:rowOff>
    </xdr:to>
    <xdr:sp>
      <xdr:nvSpPr>
        <xdr:cNvPr id="1583" name="Line 559"/>
        <xdr:cNvSpPr>
          <a:spLocks/>
        </xdr:cNvSpPr>
      </xdr:nvSpPr>
      <xdr:spPr>
        <a:xfrm>
          <a:off x="4029075" y="1553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333375</xdr:rowOff>
    </xdr:from>
    <xdr:to>
      <xdr:col>4</xdr:col>
      <xdr:colOff>0</xdr:colOff>
      <xdr:row>56</xdr:row>
      <xdr:rowOff>333375</xdr:rowOff>
    </xdr:to>
    <xdr:sp>
      <xdr:nvSpPr>
        <xdr:cNvPr id="1584" name="Line 560"/>
        <xdr:cNvSpPr>
          <a:spLocks/>
        </xdr:cNvSpPr>
      </xdr:nvSpPr>
      <xdr:spPr>
        <a:xfrm>
          <a:off x="4029075" y="1553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65</xdr:row>
      <xdr:rowOff>228600</xdr:rowOff>
    </xdr:from>
    <xdr:to>
      <xdr:col>4</xdr:col>
      <xdr:colOff>0</xdr:colOff>
      <xdr:row>65</xdr:row>
      <xdr:rowOff>228600</xdr:rowOff>
    </xdr:to>
    <xdr:sp>
      <xdr:nvSpPr>
        <xdr:cNvPr id="1585" name="Line 561"/>
        <xdr:cNvSpPr>
          <a:spLocks/>
        </xdr:cNvSpPr>
      </xdr:nvSpPr>
      <xdr:spPr>
        <a:xfrm>
          <a:off x="4029075" y="18345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66</xdr:row>
      <xdr:rowOff>0</xdr:rowOff>
    </xdr:from>
    <xdr:to>
      <xdr:col>4</xdr:col>
      <xdr:colOff>0</xdr:colOff>
      <xdr:row>66</xdr:row>
      <xdr:rowOff>0</xdr:rowOff>
    </xdr:to>
    <xdr:sp>
      <xdr:nvSpPr>
        <xdr:cNvPr id="1586" name="Line 562"/>
        <xdr:cNvSpPr>
          <a:spLocks/>
        </xdr:cNvSpPr>
      </xdr:nvSpPr>
      <xdr:spPr>
        <a:xfrm>
          <a:off x="4029075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66</xdr:row>
      <xdr:rowOff>0</xdr:rowOff>
    </xdr:from>
    <xdr:to>
      <xdr:col>4</xdr:col>
      <xdr:colOff>0</xdr:colOff>
      <xdr:row>66</xdr:row>
      <xdr:rowOff>0</xdr:rowOff>
    </xdr:to>
    <xdr:sp>
      <xdr:nvSpPr>
        <xdr:cNvPr id="1587" name="Line 563"/>
        <xdr:cNvSpPr>
          <a:spLocks/>
        </xdr:cNvSpPr>
      </xdr:nvSpPr>
      <xdr:spPr>
        <a:xfrm>
          <a:off x="4029075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67</xdr:row>
      <xdr:rowOff>0</xdr:rowOff>
    </xdr:from>
    <xdr:to>
      <xdr:col>4</xdr:col>
      <xdr:colOff>0</xdr:colOff>
      <xdr:row>67</xdr:row>
      <xdr:rowOff>0</xdr:rowOff>
    </xdr:to>
    <xdr:sp>
      <xdr:nvSpPr>
        <xdr:cNvPr id="1588" name="Line 564"/>
        <xdr:cNvSpPr>
          <a:spLocks/>
        </xdr:cNvSpPr>
      </xdr:nvSpPr>
      <xdr:spPr>
        <a:xfrm>
          <a:off x="4029075" y="1876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67</xdr:row>
      <xdr:rowOff>0</xdr:rowOff>
    </xdr:from>
    <xdr:to>
      <xdr:col>4</xdr:col>
      <xdr:colOff>0</xdr:colOff>
      <xdr:row>67</xdr:row>
      <xdr:rowOff>0</xdr:rowOff>
    </xdr:to>
    <xdr:sp>
      <xdr:nvSpPr>
        <xdr:cNvPr id="1589" name="Line 565"/>
        <xdr:cNvSpPr>
          <a:spLocks/>
        </xdr:cNvSpPr>
      </xdr:nvSpPr>
      <xdr:spPr>
        <a:xfrm>
          <a:off x="4029075" y="1876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1590" name="Line 566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1591" name="Line 567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1592" name="Line 568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1593" name="Line 569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1594" name="Line 570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1595" name="Line 571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1596" name="Line 572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1597" name="Line 573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1598" name="Line 574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1599" name="Line 575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1600" name="Line 576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1601" name="Line 577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1602" name="Line 578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1603" name="Line 579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1604" name="Line 580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1605" name="Line 581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1606" name="Line 582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0</xdr:rowOff>
    </xdr:from>
    <xdr:to>
      <xdr:col>4</xdr:col>
      <xdr:colOff>0</xdr:colOff>
      <xdr:row>99</xdr:row>
      <xdr:rowOff>0</xdr:rowOff>
    </xdr:to>
    <xdr:sp>
      <xdr:nvSpPr>
        <xdr:cNvPr id="1607" name="Line 583"/>
        <xdr:cNvSpPr>
          <a:spLocks/>
        </xdr:cNvSpPr>
      </xdr:nvSpPr>
      <xdr:spPr>
        <a:xfrm>
          <a:off x="4029075" y="2907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0</xdr:rowOff>
    </xdr:from>
    <xdr:to>
      <xdr:col>4</xdr:col>
      <xdr:colOff>0</xdr:colOff>
      <xdr:row>99</xdr:row>
      <xdr:rowOff>0</xdr:rowOff>
    </xdr:to>
    <xdr:sp>
      <xdr:nvSpPr>
        <xdr:cNvPr id="1608" name="Line 584"/>
        <xdr:cNvSpPr>
          <a:spLocks/>
        </xdr:cNvSpPr>
      </xdr:nvSpPr>
      <xdr:spPr>
        <a:xfrm>
          <a:off x="4029075" y="2907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609" name="Line 585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610" name="Line 586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611" name="Line 587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612" name="Line 588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613" name="Line 589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614" name="Line 590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615" name="Line 591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616" name="Line 592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617" name="Line 593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618" name="Line 594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619" name="Line 595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620" name="Line 596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621" name="Line 597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622" name="Line 598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623" name="Line 599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361950</xdr:colOff>
      <xdr:row>125</xdr:row>
      <xdr:rowOff>0</xdr:rowOff>
    </xdr:from>
    <xdr:to>
      <xdr:col>1</xdr:col>
      <xdr:colOff>466725</xdr:colOff>
      <xdr:row>125</xdr:row>
      <xdr:rowOff>0</xdr:rowOff>
    </xdr:to>
    <xdr:sp>
      <xdr:nvSpPr>
        <xdr:cNvPr id="1624" name="Line 600"/>
        <xdr:cNvSpPr>
          <a:spLocks/>
        </xdr:cNvSpPr>
      </xdr:nvSpPr>
      <xdr:spPr>
        <a:xfrm>
          <a:off x="733425" y="364331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152400</xdr:rowOff>
    </xdr:from>
    <xdr:to>
      <xdr:col>4</xdr:col>
      <xdr:colOff>0</xdr:colOff>
      <xdr:row>99</xdr:row>
      <xdr:rowOff>152400</xdr:rowOff>
    </xdr:to>
    <xdr:sp>
      <xdr:nvSpPr>
        <xdr:cNvPr id="1625" name="Line 601"/>
        <xdr:cNvSpPr>
          <a:spLocks/>
        </xdr:cNvSpPr>
      </xdr:nvSpPr>
      <xdr:spPr>
        <a:xfrm>
          <a:off x="4029075" y="29222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152400</xdr:rowOff>
    </xdr:from>
    <xdr:to>
      <xdr:col>4</xdr:col>
      <xdr:colOff>0</xdr:colOff>
      <xdr:row>99</xdr:row>
      <xdr:rowOff>152400</xdr:rowOff>
    </xdr:to>
    <xdr:sp>
      <xdr:nvSpPr>
        <xdr:cNvPr id="1626" name="Line 602"/>
        <xdr:cNvSpPr>
          <a:spLocks/>
        </xdr:cNvSpPr>
      </xdr:nvSpPr>
      <xdr:spPr>
        <a:xfrm>
          <a:off x="4029075" y="29222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100</xdr:row>
      <xdr:rowOff>0</xdr:rowOff>
    </xdr:from>
    <xdr:to>
      <xdr:col>4</xdr:col>
      <xdr:colOff>0</xdr:colOff>
      <xdr:row>100</xdr:row>
      <xdr:rowOff>0</xdr:rowOff>
    </xdr:to>
    <xdr:sp>
      <xdr:nvSpPr>
        <xdr:cNvPr id="1627" name="Line 603"/>
        <xdr:cNvSpPr>
          <a:spLocks/>
        </xdr:cNvSpPr>
      </xdr:nvSpPr>
      <xdr:spPr>
        <a:xfrm>
          <a:off x="4029075" y="2971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100</xdr:row>
      <xdr:rowOff>0</xdr:rowOff>
    </xdr:from>
    <xdr:to>
      <xdr:col>4</xdr:col>
      <xdr:colOff>0</xdr:colOff>
      <xdr:row>100</xdr:row>
      <xdr:rowOff>0</xdr:rowOff>
    </xdr:to>
    <xdr:sp>
      <xdr:nvSpPr>
        <xdr:cNvPr id="1628" name="Line 604"/>
        <xdr:cNvSpPr>
          <a:spLocks/>
        </xdr:cNvSpPr>
      </xdr:nvSpPr>
      <xdr:spPr>
        <a:xfrm>
          <a:off x="4029075" y="2971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152400</xdr:rowOff>
    </xdr:from>
    <xdr:to>
      <xdr:col>4</xdr:col>
      <xdr:colOff>0</xdr:colOff>
      <xdr:row>104</xdr:row>
      <xdr:rowOff>152400</xdr:rowOff>
    </xdr:to>
    <xdr:sp>
      <xdr:nvSpPr>
        <xdr:cNvPr id="1629" name="Line 605"/>
        <xdr:cNvSpPr>
          <a:spLocks/>
        </xdr:cNvSpPr>
      </xdr:nvSpPr>
      <xdr:spPr>
        <a:xfrm>
          <a:off x="4029075" y="3132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152400</xdr:rowOff>
    </xdr:from>
    <xdr:to>
      <xdr:col>4</xdr:col>
      <xdr:colOff>0</xdr:colOff>
      <xdr:row>104</xdr:row>
      <xdr:rowOff>152400</xdr:rowOff>
    </xdr:to>
    <xdr:sp>
      <xdr:nvSpPr>
        <xdr:cNvPr id="1630" name="Line 606"/>
        <xdr:cNvSpPr>
          <a:spLocks/>
        </xdr:cNvSpPr>
      </xdr:nvSpPr>
      <xdr:spPr>
        <a:xfrm>
          <a:off x="4029075" y="3132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631" name="Line 607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632" name="Line 608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633" name="Line 609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634" name="Line 610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123825</xdr:rowOff>
    </xdr:from>
    <xdr:to>
      <xdr:col>4</xdr:col>
      <xdr:colOff>0</xdr:colOff>
      <xdr:row>10</xdr:row>
      <xdr:rowOff>123825</xdr:rowOff>
    </xdr:to>
    <xdr:sp>
      <xdr:nvSpPr>
        <xdr:cNvPr id="1635" name="Line 611"/>
        <xdr:cNvSpPr>
          <a:spLocks/>
        </xdr:cNvSpPr>
      </xdr:nvSpPr>
      <xdr:spPr>
        <a:xfrm>
          <a:off x="4029075" y="224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636" name="Line 612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637" name="Line 613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638" name="Line 614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639" name="Line 615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640" name="Line 616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641" name="Line 617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642" name="Line 618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643" name="Line 619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644" name="Line 620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645" name="Line 621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1646" name="Line 622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1647" name="Line 623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1648" name="Line 624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1649" name="Line 625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1650" name="Line 626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1651" name="Line 627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652" name="Line 628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1653" name="Line 629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1654" name="Line 630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1655" name="Line 631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1656" name="Line 632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1657" name="Line 633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1658" name="Line 634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98</xdr:row>
      <xdr:rowOff>142875</xdr:rowOff>
    </xdr:from>
    <xdr:to>
      <xdr:col>4</xdr:col>
      <xdr:colOff>0</xdr:colOff>
      <xdr:row>98</xdr:row>
      <xdr:rowOff>142875</xdr:rowOff>
    </xdr:to>
    <xdr:sp>
      <xdr:nvSpPr>
        <xdr:cNvPr id="1659" name="Line 635"/>
        <xdr:cNvSpPr>
          <a:spLocks/>
        </xdr:cNvSpPr>
      </xdr:nvSpPr>
      <xdr:spPr>
        <a:xfrm>
          <a:off x="4029075" y="2898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0</xdr:rowOff>
    </xdr:from>
    <xdr:to>
      <xdr:col>4</xdr:col>
      <xdr:colOff>0</xdr:colOff>
      <xdr:row>99</xdr:row>
      <xdr:rowOff>0</xdr:rowOff>
    </xdr:to>
    <xdr:sp>
      <xdr:nvSpPr>
        <xdr:cNvPr id="1660" name="Line 636"/>
        <xdr:cNvSpPr>
          <a:spLocks/>
        </xdr:cNvSpPr>
      </xdr:nvSpPr>
      <xdr:spPr>
        <a:xfrm>
          <a:off x="4029075" y="2907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0</xdr:rowOff>
    </xdr:from>
    <xdr:to>
      <xdr:col>4</xdr:col>
      <xdr:colOff>0</xdr:colOff>
      <xdr:row>99</xdr:row>
      <xdr:rowOff>0</xdr:rowOff>
    </xdr:to>
    <xdr:sp>
      <xdr:nvSpPr>
        <xdr:cNvPr id="1661" name="Line 637"/>
        <xdr:cNvSpPr>
          <a:spLocks/>
        </xdr:cNvSpPr>
      </xdr:nvSpPr>
      <xdr:spPr>
        <a:xfrm>
          <a:off x="4029075" y="2907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0</xdr:rowOff>
    </xdr:from>
    <xdr:to>
      <xdr:col>4</xdr:col>
      <xdr:colOff>0</xdr:colOff>
      <xdr:row>99</xdr:row>
      <xdr:rowOff>0</xdr:rowOff>
    </xdr:to>
    <xdr:sp>
      <xdr:nvSpPr>
        <xdr:cNvPr id="1662" name="Line 638"/>
        <xdr:cNvSpPr>
          <a:spLocks/>
        </xdr:cNvSpPr>
      </xdr:nvSpPr>
      <xdr:spPr>
        <a:xfrm>
          <a:off x="4029075" y="2907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0</xdr:rowOff>
    </xdr:from>
    <xdr:to>
      <xdr:col>4</xdr:col>
      <xdr:colOff>0</xdr:colOff>
      <xdr:row>99</xdr:row>
      <xdr:rowOff>0</xdr:rowOff>
    </xdr:to>
    <xdr:sp>
      <xdr:nvSpPr>
        <xdr:cNvPr id="1663" name="Line 639"/>
        <xdr:cNvSpPr>
          <a:spLocks/>
        </xdr:cNvSpPr>
      </xdr:nvSpPr>
      <xdr:spPr>
        <a:xfrm>
          <a:off x="4029075" y="2907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0</xdr:rowOff>
    </xdr:from>
    <xdr:to>
      <xdr:col>4</xdr:col>
      <xdr:colOff>0</xdr:colOff>
      <xdr:row>99</xdr:row>
      <xdr:rowOff>0</xdr:rowOff>
    </xdr:to>
    <xdr:sp>
      <xdr:nvSpPr>
        <xdr:cNvPr id="1664" name="Line 640"/>
        <xdr:cNvSpPr>
          <a:spLocks/>
        </xdr:cNvSpPr>
      </xdr:nvSpPr>
      <xdr:spPr>
        <a:xfrm>
          <a:off x="4029075" y="2907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103</xdr:row>
      <xdr:rowOff>0</xdr:rowOff>
    </xdr:from>
    <xdr:to>
      <xdr:col>4</xdr:col>
      <xdr:colOff>0</xdr:colOff>
      <xdr:row>103</xdr:row>
      <xdr:rowOff>0</xdr:rowOff>
    </xdr:to>
    <xdr:sp>
      <xdr:nvSpPr>
        <xdr:cNvPr id="1665" name="Line 641"/>
        <xdr:cNvSpPr>
          <a:spLocks/>
        </xdr:cNvSpPr>
      </xdr:nvSpPr>
      <xdr:spPr>
        <a:xfrm>
          <a:off x="4029075" y="3092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103</xdr:row>
      <xdr:rowOff>0</xdr:rowOff>
    </xdr:from>
    <xdr:to>
      <xdr:col>4</xdr:col>
      <xdr:colOff>0</xdr:colOff>
      <xdr:row>103</xdr:row>
      <xdr:rowOff>0</xdr:rowOff>
    </xdr:to>
    <xdr:sp>
      <xdr:nvSpPr>
        <xdr:cNvPr id="1666" name="Line 642"/>
        <xdr:cNvSpPr>
          <a:spLocks/>
        </xdr:cNvSpPr>
      </xdr:nvSpPr>
      <xdr:spPr>
        <a:xfrm>
          <a:off x="4029075" y="3092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103</xdr:row>
      <xdr:rowOff>0</xdr:rowOff>
    </xdr:from>
    <xdr:to>
      <xdr:col>4</xdr:col>
      <xdr:colOff>0</xdr:colOff>
      <xdr:row>103</xdr:row>
      <xdr:rowOff>0</xdr:rowOff>
    </xdr:to>
    <xdr:sp>
      <xdr:nvSpPr>
        <xdr:cNvPr id="1667" name="Line 643"/>
        <xdr:cNvSpPr>
          <a:spLocks/>
        </xdr:cNvSpPr>
      </xdr:nvSpPr>
      <xdr:spPr>
        <a:xfrm>
          <a:off x="4029075" y="3092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668" name="Line 644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669" name="Line 645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670" name="Line 646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671" name="Line 647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672" name="Line 648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673" name="Line 649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674" name="Line 650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675" name="Line 651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676" name="Line 652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677" name="Line 653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678" name="Line 654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679" name="Line 655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680" name="Line 656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681" name="Line 657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682" name="Line 658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683" name="Line 659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684" name="Line 660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685" name="Line 661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686" name="Line 662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687" name="Line 663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688" name="Line 664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689" name="Line 665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690" name="Line 666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691" name="Line 667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692" name="Line 668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693" name="Line 669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694" name="Line 670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695" name="Line 671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696" name="Line 672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697" name="Line 673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698" name="Line 674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699" name="Line 675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700" name="Line 676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701" name="Line 677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702" name="Line 678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703" name="Line 679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1704" name="Line 680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1705" name="Line 681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1706" name="Line 682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1707" name="Line 683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1708" name="Line 684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1709" name="Line 685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1710" name="Line 686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1711" name="Line 687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0</xdr:rowOff>
    </xdr:from>
    <xdr:to>
      <xdr:col>4</xdr:col>
      <xdr:colOff>0</xdr:colOff>
      <xdr:row>99</xdr:row>
      <xdr:rowOff>0</xdr:rowOff>
    </xdr:to>
    <xdr:sp>
      <xdr:nvSpPr>
        <xdr:cNvPr id="1712" name="Line 688"/>
        <xdr:cNvSpPr>
          <a:spLocks/>
        </xdr:cNvSpPr>
      </xdr:nvSpPr>
      <xdr:spPr>
        <a:xfrm>
          <a:off x="4029075" y="2907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0</xdr:rowOff>
    </xdr:from>
    <xdr:to>
      <xdr:col>4</xdr:col>
      <xdr:colOff>0</xdr:colOff>
      <xdr:row>99</xdr:row>
      <xdr:rowOff>0</xdr:rowOff>
    </xdr:to>
    <xdr:sp>
      <xdr:nvSpPr>
        <xdr:cNvPr id="1713" name="Line 689"/>
        <xdr:cNvSpPr>
          <a:spLocks/>
        </xdr:cNvSpPr>
      </xdr:nvSpPr>
      <xdr:spPr>
        <a:xfrm>
          <a:off x="4029075" y="2907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0</xdr:rowOff>
    </xdr:from>
    <xdr:to>
      <xdr:col>4</xdr:col>
      <xdr:colOff>0</xdr:colOff>
      <xdr:row>99</xdr:row>
      <xdr:rowOff>0</xdr:rowOff>
    </xdr:to>
    <xdr:sp>
      <xdr:nvSpPr>
        <xdr:cNvPr id="1714" name="Line 690"/>
        <xdr:cNvSpPr>
          <a:spLocks/>
        </xdr:cNvSpPr>
      </xdr:nvSpPr>
      <xdr:spPr>
        <a:xfrm>
          <a:off x="4029075" y="2907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0</xdr:rowOff>
    </xdr:from>
    <xdr:to>
      <xdr:col>4</xdr:col>
      <xdr:colOff>0</xdr:colOff>
      <xdr:row>99</xdr:row>
      <xdr:rowOff>0</xdr:rowOff>
    </xdr:to>
    <xdr:sp>
      <xdr:nvSpPr>
        <xdr:cNvPr id="1715" name="Line 691"/>
        <xdr:cNvSpPr>
          <a:spLocks/>
        </xdr:cNvSpPr>
      </xdr:nvSpPr>
      <xdr:spPr>
        <a:xfrm>
          <a:off x="4029075" y="2907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0</xdr:rowOff>
    </xdr:from>
    <xdr:to>
      <xdr:col>4</xdr:col>
      <xdr:colOff>0</xdr:colOff>
      <xdr:row>99</xdr:row>
      <xdr:rowOff>0</xdr:rowOff>
    </xdr:to>
    <xdr:sp>
      <xdr:nvSpPr>
        <xdr:cNvPr id="1716" name="Line 692"/>
        <xdr:cNvSpPr>
          <a:spLocks/>
        </xdr:cNvSpPr>
      </xdr:nvSpPr>
      <xdr:spPr>
        <a:xfrm>
          <a:off x="4029075" y="2907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103</xdr:row>
      <xdr:rowOff>0</xdr:rowOff>
    </xdr:from>
    <xdr:to>
      <xdr:col>4</xdr:col>
      <xdr:colOff>0</xdr:colOff>
      <xdr:row>103</xdr:row>
      <xdr:rowOff>0</xdr:rowOff>
    </xdr:to>
    <xdr:sp>
      <xdr:nvSpPr>
        <xdr:cNvPr id="1717" name="Line 693"/>
        <xdr:cNvSpPr>
          <a:spLocks/>
        </xdr:cNvSpPr>
      </xdr:nvSpPr>
      <xdr:spPr>
        <a:xfrm>
          <a:off x="4029075" y="3092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103</xdr:row>
      <xdr:rowOff>0</xdr:rowOff>
    </xdr:from>
    <xdr:to>
      <xdr:col>4</xdr:col>
      <xdr:colOff>0</xdr:colOff>
      <xdr:row>103</xdr:row>
      <xdr:rowOff>0</xdr:rowOff>
    </xdr:to>
    <xdr:sp>
      <xdr:nvSpPr>
        <xdr:cNvPr id="1718" name="Line 694"/>
        <xdr:cNvSpPr>
          <a:spLocks/>
        </xdr:cNvSpPr>
      </xdr:nvSpPr>
      <xdr:spPr>
        <a:xfrm>
          <a:off x="4029075" y="3092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103</xdr:row>
      <xdr:rowOff>0</xdr:rowOff>
    </xdr:from>
    <xdr:to>
      <xdr:col>4</xdr:col>
      <xdr:colOff>0</xdr:colOff>
      <xdr:row>103</xdr:row>
      <xdr:rowOff>0</xdr:rowOff>
    </xdr:to>
    <xdr:sp>
      <xdr:nvSpPr>
        <xdr:cNvPr id="1719" name="Line 695"/>
        <xdr:cNvSpPr>
          <a:spLocks/>
        </xdr:cNvSpPr>
      </xdr:nvSpPr>
      <xdr:spPr>
        <a:xfrm>
          <a:off x="4029075" y="3092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720" name="Line 696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721" name="Line 697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722" name="Line 698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723" name="Line 699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724" name="Line 700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725" name="Line 701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726" name="Line 702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727" name="Line 703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728" name="Line 704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729" name="Line 705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730" name="Line 706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731" name="Line 707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732" name="Line 708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733" name="Line 709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734" name="Line 710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735" name="Line 711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736" name="Line 712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737" name="Line 713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738" name="Line 714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739" name="Line 715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740" name="Line 716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741" name="Line 717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742" name="Line 718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743" name="Line 719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161925</xdr:rowOff>
    </xdr:from>
    <xdr:to>
      <xdr:col>4</xdr:col>
      <xdr:colOff>0</xdr:colOff>
      <xdr:row>19</xdr:row>
      <xdr:rowOff>161925</xdr:rowOff>
    </xdr:to>
    <xdr:sp>
      <xdr:nvSpPr>
        <xdr:cNvPr id="1744" name="Line 720"/>
        <xdr:cNvSpPr>
          <a:spLocks/>
        </xdr:cNvSpPr>
      </xdr:nvSpPr>
      <xdr:spPr>
        <a:xfrm>
          <a:off x="4029075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266700</xdr:rowOff>
    </xdr:from>
    <xdr:to>
      <xdr:col>4</xdr:col>
      <xdr:colOff>0</xdr:colOff>
      <xdr:row>20</xdr:row>
      <xdr:rowOff>266700</xdr:rowOff>
    </xdr:to>
    <xdr:sp>
      <xdr:nvSpPr>
        <xdr:cNvPr id="1745" name="Line 721"/>
        <xdr:cNvSpPr>
          <a:spLocks/>
        </xdr:cNvSpPr>
      </xdr:nvSpPr>
      <xdr:spPr>
        <a:xfrm>
          <a:off x="4029075" y="530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266700</xdr:rowOff>
    </xdr:from>
    <xdr:to>
      <xdr:col>4</xdr:col>
      <xdr:colOff>0</xdr:colOff>
      <xdr:row>20</xdr:row>
      <xdr:rowOff>266700</xdr:rowOff>
    </xdr:to>
    <xdr:sp>
      <xdr:nvSpPr>
        <xdr:cNvPr id="1746" name="Line 722"/>
        <xdr:cNvSpPr>
          <a:spLocks/>
        </xdr:cNvSpPr>
      </xdr:nvSpPr>
      <xdr:spPr>
        <a:xfrm>
          <a:off x="4029075" y="530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333375</xdr:rowOff>
    </xdr:from>
    <xdr:to>
      <xdr:col>4</xdr:col>
      <xdr:colOff>0</xdr:colOff>
      <xdr:row>21</xdr:row>
      <xdr:rowOff>333375</xdr:rowOff>
    </xdr:to>
    <xdr:sp>
      <xdr:nvSpPr>
        <xdr:cNvPr id="1747" name="Line 723"/>
        <xdr:cNvSpPr>
          <a:spLocks/>
        </xdr:cNvSpPr>
      </xdr:nvSpPr>
      <xdr:spPr>
        <a:xfrm>
          <a:off x="4029075" y="569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333375</xdr:rowOff>
    </xdr:from>
    <xdr:to>
      <xdr:col>4</xdr:col>
      <xdr:colOff>0</xdr:colOff>
      <xdr:row>21</xdr:row>
      <xdr:rowOff>333375</xdr:rowOff>
    </xdr:to>
    <xdr:sp>
      <xdr:nvSpPr>
        <xdr:cNvPr id="1748" name="Line 724"/>
        <xdr:cNvSpPr>
          <a:spLocks/>
        </xdr:cNvSpPr>
      </xdr:nvSpPr>
      <xdr:spPr>
        <a:xfrm>
          <a:off x="4029075" y="569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28</xdr:row>
      <xdr:rowOff>161925</xdr:rowOff>
    </xdr:from>
    <xdr:to>
      <xdr:col>4</xdr:col>
      <xdr:colOff>0</xdr:colOff>
      <xdr:row>28</xdr:row>
      <xdr:rowOff>161925</xdr:rowOff>
    </xdr:to>
    <xdr:sp>
      <xdr:nvSpPr>
        <xdr:cNvPr id="1749" name="Line 725"/>
        <xdr:cNvSpPr>
          <a:spLocks/>
        </xdr:cNvSpPr>
      </xdr:nvSpPr>
      <xdr:spPr>
        <a:xfrm>
          <a:off x="4029075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29</xdr:row>
      <xdr:rowOff>228600</xdr:rowOff>
    </xdr:from>
    <xdr:to>
      <xdr:col>4</xdr:col>
      <xdr:colOff>0</xdr:colOff>
      <xdr:row>29</xdr:row>
      <xdr:rowOff>228600</xdr:rowOff>
    </xdr:to>
    <xdr:sp>
      <xdr:nvSpPr>
        <xdr:cNvPr id="1750" name="Line 726"/>
        <xdr:cNvSpPr>
          <a:spLocks/>
        </xdr:cNvSpPr>
      </xdr:nvSpPr>
      <xdr:spPr>
        <a:xfrm>
          <a:off x="4029075" y="790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29</xdr:row>
      <xdr:rowOff>228600</xdr:rowOff>
    </xdr:from>
    <xdr:to>
      <xdr:col>4</xdr:col>
      <xdr:colOff>0</xdr:colOff>
      <xdr:row>29</xdr:row>
      <xdr:rowOff>228600</xdr:rowOff>
    </xdr:to>
    <xdr:sp>
      <xdr:nvSpPr>
        <xdr:cNvPr id="1751" name="Line 727"/>
        <xdr:cNvSpPr>
          <a:spLocks/>
        </xdr:cNvSpPr>
      </xdr:nvSpPr>
      <xdr:spPr>
        <a:xfrm>
          <a:off x="4029075" y="790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333375</xdr:rowOff>
    </xdr:from>
    <xdr:to>
      <xdr:col>4</xdr:col>
      <xdr:colOff>0</xdr:colOff>
      <xdr:row>33</xdr:row>
      <xdr:rowOff>333375</xdr:rowOff>
    </xdr:to>
    <xdr:sp>
      <xdr:nvSpPr>
        <xdr:cNvPr id="1752" name="Line 728"/>
        <xdr:cNvSpPr>
          <a:spLocks/>
        </xdr:cNvSpPr>
      </xdr:nvSpPr>
      <xdr:spPr>
        <a:xfrm>
          <a:off x="4029075" y="953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333375</xdr:rowOff>
    </xdr:from>
    <xdr:to>
      <xdr:col>4</xdr:col>
      <xdr:colOff>0</xdr:colOff>
      <xdr:row>33</xdr:row>
      <xdr:rowOff>333375</xdr:rowOff>
    </xdr:to>
    <xdr:sp>
      <xdr:nvSpPr>
        <xdr:cNvPr id="1753" name="Line 729"/>
        <xdr:cNvSpPr>
          <a:spLocks/>
        </xdr:cNvSpPr>
      </xdr:nvSpPr>
      <xdr:spPr>
        <a:xfrm>
          <a:off x="4029075" y="953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36</xdr:row>
      <xdr:rowOff>333375</xdr:rowOff>
    </xdr:from>
    <xdr:to>
      <xdr:col>4</xdr:col>
      <xdr:colOff>0</xdr:colOff>
      <xdr:row>36</xdr:row>
      <xdr:rowOff>333375</xdr:rowOff>
    </xdr:to>
    <xdr:sp>
      <xdr:nvSpPr>
        <xdr:cNvPr id="1754" name="Line 730"/>
        <xdr:cNvSpPr>
          <a:spLocks/>
        </xdr:cNvSpPr>
      </xdr:nvSpPr>
      <xdr:spPr>
        <a:xfrm>
          <a:off x="4029075" y="1066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36</xdr:row>
      <xdr:rowOff>333375</xdr:rowOff>
    </xdr:from>
    <xdr:to>
      <xdr:col>4</xdr:col>
      <xdr:colOff>0</xdr:colOff>
      <xdr:row>36</xdr:row>
      <xdr:rowOff>333375</xdr:rowOff>
    </xdr:to>
    <xdr:sp>
      <xdr:nvSpPr>
        <xdr:cNvPr id="1755" name="Line 731"/>
        <xdr:cNvSpPr>
          <a:spLocks/>
        </xdr:cNvSpPr>
      </xdr:nvSpPr>
      <xdr:spPr>
        <a:xfrm>
          <a:off x="4029075" y="1066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50</xdr:row>
      <xdr:rowOff>161925</xdr:rowOff>
    </xdr:from>
    <xdr:to>
      <xdr:col>4</xdr:col>
      <xdr:colOff>0</xdr:colOff>
      <xdr:row>50</xdr:row>
      <xdr:rowOff>161925</xdr:rowOff>
    </xdr:to>
    <xdr:sp>
      <xdr:nvSpPr>
        <xdr:cNvPr id="1756" name="Line 732"/>
        <xdr:cNvSpPr>
          <a:spLocks/>
        </xdr:cNvSpPr>
      </xdr:nvSpPr>
      <xdr:spPr>
        <a:xfrm>
          <a:off x="4029075" y="1373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51</xdr:row>
      <xdr:rowOff>161925</xdr:rowOff>
    </xdr:from>
    <xdr:to>
      <xdr:col>4</xdr:col>
      <xdr:colOff>0</xdr:colOff>
      <xdr:row>51</xdr:row>
      <xdr:rowOff>161925</xdr:rowOff>
    </xdr:to>
    <xdr:sp>
      <xdr:nvSpPr>
        <xdr:cNvPr id="1757" name="Line 733"/>
        <xdr:cNvSpPr>
          <a:spLocks/>
        </xdr:cNvSpPr>
      </xdr:nvSpPr>
      <xdr:spPr>
        <a:xfrm>
          <a:off x="4029075" y="1389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51</xdr:row>
      <xdr:rowOff>161925</xdr:rowOff>
    </xdr:from>
    <xdr:to>
      <xdr:col>4</xdr:col>
      <xdr:colOff>0</xdr:colOff>
      <xdr:row>51</xdr:row>
      <xdr:rowOff>161925</xdr:rowOff>
    </xdr:to>
    <xdr:sp>
      <xdr:nvSpPr>
        <xdr:cNvPr id="1758" name="Line 734"/>
        <xdr:cNvSpPr>
          <a:spLocks/>
        </xdr:cNvSpPr>
      </xdr:nvSpPr>
      <xdr:spPr>
        <a:xfrm>
          <a:off x="4029075" y="1389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53</xdr:row>
      <xdr:rowOff>0</xdr:rowOff>
    </xdr:from>
    <xdr:to>
      <xdr:col>4</xdr:col>
      <xdr:colOff>0</xdr:colOff>
      <xdr:row>53</xdr:row>
      <xdr:rowOff>0</xdr:rowOff>
    </xdr:to>
    <xdr:sp>
      <xdr:nvSpPr>
        <xdr:cNvPr id="1759" name="Line 735"/>
        <xdr:cNvSpPr>
          <a:spLocks/>
        </xdr:cNvSpPr>
      </xdr:nvSpPr>
      <xdr:spPr>
        <a:xfrm>
          <a:off x="4029075" y="1470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53</xdr:row>
      <xdr:rowOff>0</xdr:rowOff>
    </xdr:from>
    <xdr:to>
      <xdr:col>4</xdr:col>
      <xdr:colOff>0</xdr:colOff>
      <xdr:row>53</xdr:row>
      <xdr:rowOff>0</xdr:rowOff>
    </xdr:to>
    <xdr:sp>
      <xdr:nvSpPr>
        <xdr:cNvPr id="1760" name="Line 736"/>
        <xdr:cNvSpPr>
          <a:spLocks/>
        </xdr:cNvSpPr>
      </xdr:nvSpPr>
      <xdr:spPr>
        <a:xfrm>
          <a:off x="4029075" y="1470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333375</xdr:rowOff>
    </xdr:from>
    <xdr:to>
      <xdr:col>4</xdr:col>
      <xdr:colOff>0</xdr:colOff>
      <xdr:row>56</xdr:row>
      <xdr:rowOff>333375</xdr:rowOff>
    </xdr:to>
    <xdr:sp>
      <xdr:nvSpPr>
        <xdr:cNvPr id="1761" name="Line 737"/>
        <xdr:cNvSpPr>
          <a:spLocks/>
        </xdr:cNvSpPr>
      </xdr:nvSpPr>
      <xdr:spPr>
        <a:xfrm>
          <a:off x="4029075" y="1553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333375</xdr:rowOff>
    </xdr:from>
    <xdr:to>
      <xdr:col>4</xdr:col>
      <xdr:colOff>0</xdr:colOff>
      <xdr:row>56</xdr:row>
      <xdr:rowOff>333375</xdr:rowOff>
    </xdr:to>
    <xdr:sp>
      <xdr:nvSpPr>
        <xdr:cNvPr id="1762" name="Line 738"/>
        <xdr:cNvSpPr>
          <a:spLocks/>
        </xdr:cNvSpPr>
      </xdr:nvSpPr>
      <xdr:spPr>
        <a:xfrm>
          <a:off x="4029075" y="1553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65</xdr:row>
      <xdr:rowOff>228600</xdr:rowOff>
    </xdr:from>
    <xdr:to>
      <xdr:col>4</xdr:col>
      <xdr:colOff>0</xdr:colOff>
      <xdr:row>65</xdr:row>
      <xdr:rowOff>228600</xdr:rowOff>
    </xdr:to>
    <xdr:sp>
      <xdr:nvSpPr>
        <xdr:cNvPr id="1763" name="Line 739"/>
        <xdr:cNvSpPr>
          <a:spLocks/>
        </xdr:cNvSpPr>
      </xdr:nvSpPr>
      <xdr:spPr>
        <a:xfrm>
          <a:off x="4029075" y="18345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66</xdr:row>
      <xdr:rowOff>0</xdr:rowOff>
    </xdr:from>
    <xdr:to>
      <xdr:col>4</xdr:col>
      <xdr:colOff>0</xdr:colOff>
      <xdr:row>66</xdr:row>
      <xdr:rowOff>0</xdr:rowOff>
    </xdr:to>
    <xdr:sp>
      <xdr:nvSpPr>
        <xdr:cNvPr id="1764" name="Line 740"/>
        <xdr:cNvSpPr>
          <a:spLocks/>
        </xdr:cNvSpPr>
      </xdr:nvSpPr>
      <xdr:spPr>
        <a:xfrm>
          <a:off x="4029075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66</xdr:row>
      <xdr:rowOff>0</xdr:rowOff>
    </xdr:from>
    <xdr:to>
      <xdr:col>4</xdr:col>
      <xdr:colOff>0</xdr:colOff>
      <xdr:row>66</xdr:row>
      <xdr:rowOff>0</xdr:rowOff>
    </xdr:to>
    <xdr:sp>
      <xdr:nvSpPr>
        <xdr:cNvPr id="1765" name="Line 741"/>
        <xdr:cNvSpPr>
          <a:spLocks/>
        </xdr:cNvSpPr>
      </xdr:nvSpPr>
      <xdr:spPr>
        <a:xfrm>
          <a:off x="4029075" y="1844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67</xdr:row>
      <xdr:rowOff>0</xdr:rowOff>
    </xdr:from>
    <xdr:to>
      <xdr:col>4</xdr:col>
      <xdr:colOff>0</xdr:colOff>
      <xdr:row>67</xdr:row>
      <xdr:rowOff>0</xdr:rowOff>
    </xdr:to>
    <xdr:sp>
      <xdr:nvSpPr>
        <xdr:cNvPr id="1766" name="Line 742"/>
        <xdr:cNvSpPr>
          <a:spLocks/>
        </xdr:cNvSpPr>
      </xdr:nvSpPr>
      <xdr:spPr>
        <a:xfrm>
          <a:off x="4029075" y="1876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67</xdr:row>
      <xdr:rowOff>0</xdr:rowOff>
    </xdr:from>
    <xdr:to>
      <xdr:col>4</xdr:col>
      <xdr:colOff>0</xdr:colOff>
      <xdr:row>67</xdr:row>
      <xdr:rowOff>0</xdr:rowOff>
    </xdr:to>
    <xdr:sp>
      <xdr:nvSpPr>
        <xdr:cNvPr id="1767" name="Line 743"/>
        <xdr:cNvSpPr>
          <a:spLocks/>
        </xdr:cNvSpPr>
      </xdr:nvSpPr>
      <xdr:spPr>
        <a:xfrm>
          <a:off x="4029075" y="1876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1768" name="Line 744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1769" name="Line 745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1770" name="Line 746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1771" name="Line 747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1772" name="Line 748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1773" name="Line 749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1774" name="Line 750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1775" name="Line 751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1776" name="Line 752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1777" name="Line 753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1778" name="Line 754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1779" name="Line 755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1780" name="Line 756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1781" name="Line 757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1782" name="Line 758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1783" name="Line 759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1784" name="Line 760"/>
        <xdr:cNvSpPr>
          <a:spLocks/>
        </xdr:cNvSpPr>
      </xdr:nvSpPr>
      <xdr:spPr>
        <a:xfrm>
          <a:off x="40290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0</xdr:rowOff>
    </xdr:from>
    <xdr:to>
      <xdr:col>4</xdr:col>
      <xdr:colOff>0</xdr:colOff>
      <xdr:row>99</xdr:row>
      <xdr:rowOff>0</xdr:rowOff>
    </xdr:to>
    <xdr:sp>
      <xdr:nvSpPr>
        <xdr:cNvPr id="1785" name="Line 761"/>
        <xdr:cNvSpPr>
          <a:spLocks/>
        </xdr:cNvSpPr>
      </xdr:nvSpPr>
      <xdr:spPr>
        <a:xfrm>
          <a:off x="4029075" y="2907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0</xdr:rowOff>
    </xdr:from>
    <xdr:to>
      <xdr:col>4</xdr:col>
      <xdr:colOff>0</xdr:colOff>
      <xdr:row>99</xdr:row>
      <xdr:rowOff>0</xdr:rowOff>
    </xdr:to>
    <xdr:sp>
      <xdr:nvSpPr>
        <xdr:cNvPr id="1786" name="Line 762"/>
        <xdr:cNvSpPr>
          <a:spLocks/>
        </xdr:cNvSpPr>
      </xdr:nvSpPr>
      <xdr:spPr>
        <a:xfrm>
          <a:off x="4029075" y="2907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787" name="Line 763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788" name="Line 764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789" name="Line 765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790" name="Line 766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791" name="Line 767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792" name="Line 768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793" name="Line 769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794" name="Line 770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795" name="Line 771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796" name="Line 772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797" name="Line 773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798" name="Line 774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799" name="Line 775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800" name="Line 776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801" name="Line 777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152400</xdr:rowOff>
    </xdr:from>
    <xdr:to>
      <xdr:col>4</xdr:col>
      <xdr:colOff>0</xdr:colOff>
      <xdr:row>99</xdr:row>
      <xdr:rowOff>152400</xdr:rowOff>
    </xdr:to>
    <xdr:sp>
      <xdr:nvSpPr>
        <xdr:cNvPr id="1802" name="Line 778"/>
        <xdr:cNvSpPr>
          <a:spLocks/>
        </xdr:cNvSpPr>
      </xdr:nvSpPr>
      <xdr:spPr>
        <a:xfrm>
          <a:off x="4029075" y="29222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152400</xdr:rowOff>
    </xdr:from>
    <xdr:to>
      <xdr:col>4</xdr:col>
      <xdr:colOff>0</xdr:colOff>
      <xdr:row>99</xdr:row>
      <xdr:rowOff>152400</xdr:rowOff>
    </xdr:to>
    <xdr:sp>
      <xdr:nvSpPr>
        <xdr:cNvPr id="1803" name="Line 779"/>
        <xdr:cNvSpPr>
          <a:spLocks/>
        </xdr:cNvSpPr>
      </xdr:nvSpPr>
      <xdr:spPr>
        <a:xfrm>
          <a:off x="4029075" y="29222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100</xdr:row>
      <xdr:rowOff>0</xdr:rowOff>
    </xdr:from>
    <xdr:to>
      <xdr:col>4</xdr:col>
      <xdr:colOff>0</xdr:colOff>
      <xdr:row>100</xdr:row>
      <xdr:rowOff>0</xdr:rowOff>
    </xdr:to>
    <xdr:sp>
      <xdr:nvSpPr>
        <xdr:cNvPr id="1804" name="Line 780"/>
        <xdr:cNvSpPr>
          <a:spLocks/>
        </xdr:cNvSpPr>
      </xdr:nvSpPr>
      <xdr:spPr>
        <a:xfrm>
          <a:off x="4029075" y="2971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100</xdr:row>
      <xdr:rowOff>0</xdr:rowOff>
    </xdr:from>
    <xdr:to>
      <xdr:col>4</xdr:col>
      <xdr:colOff>0</xdr:colOff>
      <xdr:row>100</xdr:row>
      <xdr:rowOff>0</xdr:rowOff>
    </xdr:to>
    <xdr:sp>
      <xdr:nvSpPr>
        <xdr:cNvPr id="1805" name="Line 781"/>
        <xdr:cNvSpPr>
          <a:spLocks/>
        </xdr:cNvSpPr>
      </xdr:nvSpPr>
      <xdr:spPr>
        <a:xfrm>
          <a:off x="4029075" y="2971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152400</xdr:rowOff>
    </xdr:from>
    <xdr:to>
      <xdr:col>4</xdr:col>
      <xdr:colOff>0</xdr:colOff>
      <xdr:row>104</xdr:row>
      <xdr:rowOff>152400</xdr:rowOff>
    </xdr:to>
    <xdr:sp>
      <xdr:nvSpPr>
        <xdr:cNvPr id="1806" name="Line 782"/>
        <xdr:cNvSpPr>
          <a:spLocks/>
        </xdr:cNvSpPr>
      </xdr:nvSpPr>
      <xdr:spPr>
        <a:xfrm>
          <a:off x="4029075" y="3132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104</xdr:row>
      <xdr:rowOff>152400</xdr:rowOff>
    </xdr:from>
    <xdr:to>
      <xdr:col>4</xdr:col>
      <xdr:colOff>0</xdr:colOff>
      <xdr:row>104</xdr:row>
      <xdr:rowOff>152400</xdr:rowOff>
    </xdr:to>
    <xdr:sp>
      <xdr:nvSpPr>
        <xdr:cNvPr id="1807" name="Line 783"/>
        <xdr:cNvSpPr>
          <a:spLocks/>
        </xdr:cNvSpPr>
      </xdr:nvSpPr>
      <xdr:spPr>
        <a:xfrm>
          <a:off x="4029075" y="3132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808" name="Line 784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809" name="Line 785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810" name="Line 786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811" name="Line 787"/>
        <xdr:cNvSpPr>
          <a:spLocks/>
        </xdr:cNvSpPr>
      </xdr:nvSpPr>
      <xdr:spPr>
        <a:xfrm>
          <a:off x="4029075" y="3546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95</xdr:row>
      <xdr:rowOff>0</xdr:rowOff>
    </xdr:from>
    <xdr:to>
      <xdr:col>4</xdr:col>
      <xdr:colOff>0</xdr:colOff>
      <xdr:row>95</xdr:row>
      <xdr:rowOff>0</xdr:rowOff>
    </xdr:to>
    <xdr:sp>
      <xdr:nvSpPr>
        <xdr:cNvPr id="1812" name="Line 788"/>
        <xdr:cNvSpPr>
          <a:spLocks/>
        </xdr:cNvSpPr>
      </xdr:nvSpPr>
      <xdr:spPr>
        <a:xfrm>
          <a:off x="4029075" y="2770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95</xdr:row>
      <xdr:rowOff>0</xdr:rowOff>
    </xdr:from>
    <xdr:to>
      <xdr:col>4</xdr:col>
      <xdr:colOff>0</xdr:colOff>
      <xdr:row>95</xdr:row>
      <xdr:rowOff>0</xdr:rowOff>
    </xdr:to>
    <xdr:sp>
      <xdr:nvSpPr>
        <xdr:cNvPr id="1813" name="Line 789"/>
        <xdr:cNvSpPr>
          <a:spLocks/>
        </xdr:cNvSpPr>
      </xdr:nvSpPr>
      <xdr:spPr>
        <a:xfrm>
          <a:off x="4029075" y="2770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95</xdr:row>
      <xdr:rowOff>0</xdr:rowOff>
    </xdr:from>
    <xdr:to>
      <xdr:col>4</xdr:col>
      <xdr:colOff>0</xdr:colOff>
      <xdr:row>95</xdr:row>
      <xdr:rowOff>0</xdr:rowOff>
    </xdr:to>
    <xdr:sp>
      <xdr:nvSpPr>
        <xdr:cNvPr id="1814" name="Line 790"/>
        <xdr:cNvSpPr>
          <a:spLocks/>
        </xdr:cNvSpPr>
      </xdr:nvSpPr>
      <xdr:spPr>
        <a:xfrm>
          <a:off x="4029075" y="2770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95</xdr:row>
      <xdr:rowOff>0</xdr:rowOff>
    </xdr:from>
    <xdr:to>
      <xdr:col>4</xdr:col>
      <xdr:colOff>0</xdr:colOff>
      <xdr:row>95</xdr:row>
      <xdr:rowOff>0</xdr:rowOff>
    </xdr:to>
    <xdr:sp>
      <xdr:nvSpPr>
        <xdr:cNvPr id="1815" name="Line 791"/>
        <xdr:cNvSpPr>
          <a:spLocks/>
        </xdr:cNvSpPr>
      </xdr:nvSpPr>
      <xdr:spPr>
        <a:xfrm>
          <a:off x="4029075" y="2770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95</xdr:row>
      <xdr:rowOff>0</xdr:rowOff>
    </xdr:from>
    <xdr:to>
      <xdr:col>4</xdr:col>
      <xdr:colOff>0</xdr:colOff>
      <xdr:row>95</xdr:row>
      <xdr:rowOff>0</xdr:rowOff>
    </xdr:to>
    <xdr:sp>
      <xdr:nvSpPr>
        <xdr:cNvPr id="1816" name="Line 792"/>
        <xdr:cNvSpPr>
          <a:spLocks/>
        </xdr:cNvSpPr>
      </xdr:nvSpPr>
      <xdr:spPr>
        <a:xfrm>
          <a:off x="4029075" y="2770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95</xdr:row>
      <xdr:rowOff>0</xdr:rowOff>
    </xdr:from>
    <xdr:to>
      <xdr:col>4</xdr:col>
      <xdr:colOff>0</xdr:colOff>
      <xdr:row>95</xdr:row>
      <xdr:rowOff>0</xdr:rowOff>
    </xdr:to>
    <xdr:sp>
      <xdr:nvSpPr>
        <xdr:cNvPr id="1817" name="Line 793"/>
        <xdr:cNvSpPr>
          <a:spLocks/>
        </xdr:cNvSpPr>
      </xdr:nvSpPr>
      <xdr:spPr>
        <a:xfrm>
          <a:off x="4029075" y="2770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95</xdr:row>
      <xdr:rowOff>0</xdr:rowOff>
    </xdr:from>
    <xdr:to>
      <xdr:col>4</xdr:col>
      <xdr:colOff>0</xdr:colOff>
      <xdr:row>95</xdr:row>
      <xdr:rowOff>0</xdr:rowOff>
    </xdr:to>
    <xdr:sp>
      <xdr:nvSpPr>
        <xdr:cNvPr id="1818" name="Line 794"/>
        <xdr:cNvSpPr>
          <a:spLocks/>
        </xdr:cNvSpPr>
      </xdr:nvSpPr>
      <xdr:spPr>
        <a:xfrm>
          <a:off x="4029075" y="2770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95</xdr:row>
      <xdr:rowOff>0</xdr:rowOff>
    </xdr:from>
    <xdr:to>
      <xdr:col>4</xdr:col>
      <xdr:colOff>0</xdr:colOff>
      <xdr:row>95</xdr:row>
      <xdr:rowOff>0</xdr:rowOff>
    </xdr:to>
    <xdr:sp>
      <xdr:nvSpPr>
        <xdr:cNvPr id="1819" name="Line 795"/>
        <xdr:cNvSpPr>
          <a:spLocks/>
        </xdr:cNvSpPr>
      </xdr:nvSpPr>
      <xdr:spPr>
        <a:xfrm>
          <a:off x="4029075" y="2770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95</xdr:row>
      <xdr:rowOff>0</xdr:rowOff>
    </xdr:from>
    <xdr:to>
      <xdr:col>4</xdr:col>
      <xdr:colOff>0</xdr:colOff>
      <xdr:row>95</xdr:row>
      <xdr:rowOff>0</xdr:rowOff>
    </xdr:to>
    <xdr:sp>
      <xdr:nvSpPr>
        <xdr:cNvPr id="1820" name="Line 796"/>
        <xdr:cNvSpPr>
          <a:spLocks/>
        </xdr:cNvSpPr>
      </xdr:nvSpPr>
      <xdr:spPr>
        <a:xfrm>
          <a:off x="4029075" y="2770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95</xdr:row>
      <xdr:rowOff>0</xdr:rowOff>
    </xdr:from>
    <xdr:to>
      <xdr:col>4</xdr:col>
      <xdr:colOff>0</xdr:colOff>
      <xdr:row>95</xdr:row>
      <xdr:rowOff>0</xdr:rowOff>
    </xdr:to>
    <xdr:sp>
      <xdr:nvSpPr>
        <xdr:cNvPr id="1821" name="Line 797"/>
        <xdr:cNvSpPr>
          <a:spLocks/>
        </xdr:cNvSpPr>
      </xdr:nvSpPr>
      <xdr:spPr>
        <a:xfrm>
          <a:off x="4029075" y="2770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95</xdr:row>
      <xdr:rowOff>0</xdr:rowOff>
    </xdr:from>
    <xdr:to>
      <xdr:col>4</xdr:col>
      <xdr:colOff>0</xdr:colOff>
      <xdr:row>95</xdr:row>
      <xdr:rowOff>0</xdr:rowOff>
    </xdr:to>
    <xdr:sp>
      <xdr:nvSpPr>
        <xdr:cNvPr id="1822" name="Line 798"/>
        <xdr:cNvSpPr>
          <a:spLocks/>
        </xdr:cNvSpPr>
      </xdr:nvSpPr>
      <xdr:spPr>
        <a:xfrm>
          <a:off x="4029075" y="2770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95</xdr:row>
      <xdr:rowOff>0</xdr:rowOff>
    </xdr:from>
    <xdr:to>
      <xdr:col>4</xdr:col>
      <xdr:colOff>0</xdr:colOff>
      <xdr:row>95</xdr:row>
      <xdr:rowOff>0</xdr:rowOff>
    </xdr:to>
    <xdr:sp>
      <xdr:nvSpPr>
        <xdr:cNvPr id="1823" name="Line 799"/>
        <xdr:cNvSpPr>
          <a:spLocks/>
        </xdr:cNvSpPr>
      </xdr:nvSpPr>
      <xdr:spPr>
        <a:xfrm>
          <a:off x="4029075" y="2770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95</xdr:row>
      <xdr:rowOff>0</xdr:rowOff>
    </xdr:from>
    <xdr:to>
      <xdr:col>4</xdr:col>
      <xdr:colOff>0</xdr:colOff>
      <xdr:row>95</xdr:row>
      <xdr:rowOff>0</xdr:rowOff>
    </xdr:to>
    <xdr:sp>
      <xdr:nvSpPr>
        <xdr:cNvPr id="1824" name="Line 800"/>
        <xdr:cNvSpPr>
          <a:spLocks/>
        </xdr:cNvSpPr>
      </xdr:nvSpPr>
      <xdr:spPr>
        <a:xfrm>
          <a:off x="4029075" y="2770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95</xdr:row>
      <xdr:rowOff>0</xdr:rowOff>
    </xdr:from>
    <xdr:to>
      <xdr:col>4</xdr:col>
      <xdr:colOff>0</xdr:colOff>
      <xdr:row>95</xdr:row>
      <xdr:rowOff>0</xdr:rowOff>
    </xdr:to>
    <xdr:sp>
      <xdr:nvSpPr>
        <xdr:cNvPr id="1825" name="Line 801"/>
        <xdr:cNvSpPr>
          <a:spLocks/>
        </xdr:cNvSpPr>
      </xdr:nvSpPr>
      <xdr:spPr>
        <a:xfrm>
          <a:off x="4029075" y="2770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95</xdr:row>
      <xdr:rowOff>0</xdr:rowOff>
    </xdr:from>
    <xdr:to>
      <xdr:col>4</xdr:col>
      <xdr:colOff>0</xdr:colOff>
      <xdr:row>95</xdr:row>
      <xdr:rowOff>0</xdr:rowOff>
    </xdr:to>
    <xdr:sp>
      <xdr:nvSpPr>
        <xdr:cNvPr id="1826" name="Line 802"/>
        <xdr:cNvSpPr>
          <a:spLocks/>
        </xdr:cNvSpPr>
      </xdr:nvSpPr>
      <xdr:spPr>
        <a:xfrm>
          <a:off x="4029075" y="2770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95</xdr:row>
      <xdr:rowOff>0</xdr:rowOff>
    </xdr:from>
    <xdr:to>
      <xdr:col>4</xdr:col>
      <xdr:colOff>0</xdr:colOff>
      <xdr:row>95</xdr:row>
      <xdr:rowOff>0</xdr:rowOff>
    </xdr:to>
    <xdr:sp>
      <xdr:nvSpPr>
        <xdr:cNvPr id="1827" name="Line 803"/>
        <xdr:cNvSpPr>
          <a:spLocks/>
        </xdr:cNvSpPr>
      </xdr:nvSpPr>
      <xdr:spPr>
        <a:xfrm>
          <a:off x="4029075" y="2770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95</xdr:row>
      <xdr:rowOff>0</xdr:rowOff>
    </xdr:from>
    <xdr:to>
      <xdr:col>4</xdr:col>
      <xdr:colOff>0</xdr:colOff>
      <xdr:row>95</xdr:row>
      <xdr:rowOff>0</xdr:rowOff>
    </xdr:to>
    <xdr:sp>
      <xdr:nvSpPr>
        <xdr:cNvPr id="1828" name="Line 804"/>
        <xdr:cNvSpPr>
          <a:spLocks/>
        </xdr:cNvSpPr>
      </xdr:nvSpPr>
      <xdr:spPr>
        <a:xfrm>
          <a:off x="4029075" y="2770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95</xdr:row>
      <xdr:rowOff>0</xdr:rowOff>
    </xdr:from>
    <xdr:to>
      <xdr:col>4</xdr:col>
      <xdr:colOff>0</xdr:colOff>
      <xdr:row>95</xdr:row>
      <xdr:rowOff>0</xdr:rowOff>
    </xdr:to>
    <xdr:sp>
      <xdr:nvSpPr>
        <xdr:cNvPr id="1829" name="Line 805"/>
        <xdr:cNvSpPr>
          <a:spLocks/>
        </xdr:cNvSpPr>
      </xdr:nvSpPr>
      <xdr:spPr>
        <a:xfrm>
          <a:off x="4029075" y="2770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95</xdr:row>
      <xdr:rowOff>0</xdr:rowOff>
    </xdr:from>
    <xdr:to>
      <xdr:col>4</xdr:col>
      <xdr:colOff>0</xdr:colOff>
      <xdr:row>95</xdr:row>
      <xdr:rowOff>0</xdr:rowOff>
    </xdr:to>
    <xdr:sp>
      <xdr:nvSpPr>
        <xdr:cNvPr id="1830" name="Line 806"/>
        <xdr:cNvSpPr>
          <a:spLocks/>
        </xdr:cNvSpPr>
      </xdr:nvSpPr>
      <xdr:spPr>
        <a:xfrm>
          <a:off x="4029075" y="2770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95</xdr:row>
      <xdr:rowOff>0</xdr:rowOff>
    </xdr:from>
    <xdr:to>
      <xdr:col>4</xdr:col>
      <xdr:colOff>0</xdr:colOff>
      <xdr:row>95</xdr:row>
      <xdr:rowOff>0</xdr:rowOff>
    </xdr:to>
    <xdr:sp>
      <xdr:nvSpPr>
        <xdr:cNvPr id="1831" name="Line 807"/>
        <xdr:cNvSpPr>
          <a:spLocks/>
        </xdr:cNvSpPr>
      </xdr:nvSpPr>
      <xdr:spPr>
        <a:xfrm>
          <a:off x="4029075" y="2770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>
      <xdr:nvSpPr>
        <xdr:cNvPr id="1832" name="Line 808"/>
        <xdr:cNvSpPr>
          <a:spLocks/>
        </xdr:cNvSpPr>
      </xdr:nvSpPr>
      <xdr:spPr>
        <a:xfrm>
          <a:off x="4029075" y="406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>
      <xdr:nvSpPr>
        <xdr:cNvPr id="1833" name="Line 809"/>
        <xdr:cNvSpPr>
          <a:spLocks/>
        </xdr:cNvSpPr>
      </xdr:nvSpPr>
      <xdr:spPr>
        <a:xfrm>
          <a:off x="4029075" y="406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>
      <xdr:nvSpPr>
        <xdr:cNvPr id="1834" name="Line 810"/>
        <xdr:cNvSpPr>
          <a:spLocks/>
        </xdr:cNvSpPr>
      </xdr:nvSpPr>
      <xdr:spPr>
        <a:xfrm>
          <a:off x="4029075" y="406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>
      <xdr:nvSpPr>
        <xdr:cNvPr id="1835" name="Line 811"/>
        <xdr:cNvSpPr>
          <a:spLocks/>
        </xdr:cNvSpPr>
      </xdr:nvSpPr>
      <xdr:spPr>
        <a:xfrm>
          <a:off x="4029075" y="406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>
      <xdr:nvSpPr>
        <xdr:cNvPr id="1836" name="Line 812"/>
        <xdr:cNvSpPr>
          <a:spLocks/>
        </xdr:cNvSpPr>
      </xdr:nvSpPr>
      <xdr:spPr>
        <a:xfrm>
          <a:off x="4029075" y="406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0</xdr:rowOff>
    </xdr:from>
    <xdr:to>
      <xdr:col>4</xdr:col>
      <xdr:colOff>0</xdr:colOff>
      <xdr:row>99</xdr:row>
      <xdr:rowOff>0</xdr:rowOff>
    </xdr:to>
    <xdr:sp>
      <xdr:nvSpPr>
        <xdr:cNvPr id="1837" name="Line 813"/>
        <xdr:cNvSpPr>
          <a:spLocks/>
        </xdr:cNvSpPr>
      </xdr:nvSpPr>
      <xdr:spPr>
        <a:xfrm>
          <a:off x="4029075" y="2907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0</xdr:rowOff>
    </xdr:from>
    <xdr:to>
      <xdr:col>4</xdr:col>
      <xdr:colOff>0</xdr:colOff>
      <xdr:row>99</xdr:row>
      <xdr:rowOff>0</xdr:rowOff>
    </xdr:to>
    <xdr:sp>
      <xdr:nvSpPr>
        <xdr:cNvPr id="1838" name="Line 814"/>
        <xdr:cNvSpPr>
          <a:spLocks/>
        </xdr:cNvSpPr>
      </xdr:nvSpPr>
      <xdr:spPr>
        <a:xfrm>
          <a:off x="4029075" y="2907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0</xdr:rowOff>
    </xdr:from>
    <xdr:to>
      <xdr:col>4</xdr:col>
      <xdr:colOff>0</xdr:colOff>
      <xdr:row>99</xdr:row>
      <xdr:rowOff>0</xdr:rowOff>
    </xdr:to>
    <xdr:sp>
      <xdr:nvSpPr>
        <xdr:cNvPr id="1839" name="Line 815"/>
        <xdr:cNvSpPr>
          <a:spLocks/>
        </xdr:cNvSpPr>
      </xdr:nvSpPr>
      <xdr:spPr>
        <a:xfrm>
          <a:off x="4029075" y="2907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0</xdr:rowOff>
    </xdr:from>
    <xdr:to>
      <xdr:col>4</xdr:col>
      <xdr:colOff>0</xdr:colOff>
      <xdr:row>99</xdr:row>
      <xdr:rowOff>0</xdr:rowOff>
    </xdr:to>
    <xdr:sp>
      <xdr:nvSpPr>
        <xdr:cNvPr id="1840" name="Line 816"/>
        <xdr:cNvSpPr>
          <a:spLocks/>
        </xdr:cNvSpPr>
      </xdr:nvSpPr>
      <xdr:spPr>
        <a:xfrm>
          <a:off x="4029075" y="2907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0</xdr:rowOff>
    </xdr:from>
    <xdr:to>
      <xdr:col>4</xdr:col>
      <xdr:colOff>0</xdr:colOff>
      <xdr:row>99</xdr:row>
      <xdr:rowOff>0</xdr:rowOff>
    </xdr:to>
    <xdr:sp>
      <xdr:nvSpPr>
        <xdr:cNvPr id="1841" name="Line 817"/>
        <xdr:cNvSpPr>
          <a:spLocks/>
        </xdr:cNvSpPr>
      </xdr:nvSpPr>
      <xdr:spPr>
        <a:xfrm>
          <a:off x="4029075" y="2907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0</xdr:rowOff>
    </xdr:from>
    <xdr:to>
      <xdr:col>4</xdr:col>
      <xdr:colOff>0</xdr:colOff>
      <xdr:row>99</xdr:row>
      <xdr:rowOff>0</xdr:rowOff>
    </xdr:to>
    <xdr:sp>
      <xdr:nvSpPr>
        <xdr:cNvPr id="1842" name="Line 818"/>
        <xdr:cNvSpPr>
          <a:spLocks/>
        </xdr:cNvSpPr>
      </xdr:nvSpPr>
      <xdr:spPr>
        <a:xfrm>
          <a:off x="4029075" y="2907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0</xdr:rowOff>
    </xdr:from>
    <xdr:to>
      <xdr:col>4</xdr:col>
      <xdr:colOff>0</xdr:colOff>
      <xdr:row>99</xdr:row>
      <xdr:rowOff>0</xdr:rowOff>
    </xdr:to>
    <xdr:sp>
      <xdr:nvSpPr>
        <xdr:cNvPr id="1843" name="Line 819"/>
        <xdr:cNvSpPr>
          <a:spLocks/>
        </xdr:cNvSpPr>
      </xdr:nvSpPr>
      <xdr:spPr>
        <a:xfrm>
          <a:off x="4029075" y="2907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0</xdr:rowOff>
    </xdr:from>
    <xdr:to>
      <xdr:col>4</xdr:col>
      <xdr:colOff>0</xdr:colOff>
      <xdr:row>99</xdr:row>
      <xdr:rowOff>0</xdr:rowOff>
    </xdr:to>
    <xdr:sp>
      <xdr:nvSpPr>
        <xdr:cNvPr id="1844" name="Line 820"/>
        <xdr:cNvSpPr>
          <a:spLocks/>
        </xdr:cNvSpPr>
      </xdr:nvSpPr>
      <xdr:spPr>
        <a:xfrm>
          <a:off x="4029075" y="2907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0</xdr:rowOff>
    </xdr:from>
    <xdr:to>
      <xdr:col>4</xdr:col>
      <xdr:colOff>0</xdr:colOff>
      <xdr:row>99</xdr:row>
      <xdr:rowOff>0</xdr:rowOff>
    </xdr:to>
    <xdr:sp>
      <xdr:nvSpPr>
        <xdr:cNvPr id="1845" name="Line 821"/>
        <xdr:cNvSpPr>
          <a:spLocks/>
        </xdr:cNvSpPr>
      </xdr:nvSpPr>
      <xdr:spPr>
        <a:xfrm>
          <a:off x="4029075" y="2907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0</xdr:rowOff>
    </xdr:from>
    <xdr:to>
      <xdr:col>4</xdr:col>
      <xdr:colOff>0</xdr:colOff>
      <xdr:row>99</xdr:row>
      <xdr:rowOff>0</xdr:rowOff>
    </xdr:to>
    <xdr:sp>
      <xdr:nvSpPr>
        <xdr:cNvPr id="1846" name="Line 822"/>
        <xdr:cNvSpPr>
          <a:spLocks/>
        </xdr:cNvSpPr>
      </xdr:nvSpPr>
      <xdr:spPr>
        <a:xfrm>
          <a:off x="4029075" y="2907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0</xdr:rowOff>
    </xdr:from>
    <xdr:to>
      <xdr:col>4</xdr:col>
      <xdr:colOff>0</xdr:colOff>
      <xdr:row>99</xdr:row>
      <xdr:rowOff>0</xdr:rowOff>
    </xdr:to>
    <xdr:sp>
      <xdr:nvSpPr>
        <xdr:cNvPr id="1847" name="Line 823"/>
        <xdr:cNvSpPr>
          <a:spLocks/>
        </xdr:cNvSpPr>
      </xdr:nvSpPr>
      <xdr:spPr>
        <a:xfrm>
          <a:off x="4029075" y="2907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0</xdr:rowOff>
    </xdr:from>
    <xdr:to>
      <xdr:col>4</xdr:col>
      <xdr:colOff>0</xdr:colOff>
      <xdr:row>99</xdr:row>
      <xdr:rowOff>0</xdr:rowOff>
    </xdr:to>
    <xdr:sp>
      <xdr:nvSpPr>
        <xdr:cNvPr id="1848" name="Line 824"/>
        <xdr:cNvSpPr>
          <a:spLocks/>
        </xdr:cNvSpPr>
      </xdr:nvSpPr>
      <xdr:spPr>
        <a:xfrm>
          <a:off x="4029075" y="2907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0</xdr:rowOff>
    </xdr:from>
    <xdr:to>
      <xdr:col>4</xdr:col>
      <xdr:colOff>0</xdr:colOff>
      <xdr:row>99</xdr:row>
      <xdr:rowOff>0</xdr:rowOff>
    </xdr:to>
    <xdr:sp>
      <xdr:nvSpPr>
        <xdr:cNvPr id="1849" name="Line 825"/>
        <xdr:cNvSpPr>
          <a:spLocks/>
        </xdr:cNvSpPr>
      </xdr:nvSpPr>
      <xdr:spPr>
        <a:xfrm>
          <a:off x="4029075" y="2907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0</xdr:rowOff>
    </xdr:from>
    <xdr:to>
      <xdr:col>4</xdr:col>
      <xdr:colOff>0</xdr:colOff>
      <xdr:row>99</xdr:row>
      <xdr:rowOff>0</xdr:rowOff>
    </xdr:to>
    <xdr:sp>
      <xdr:nvSpPr>
        <xdr:cNvPr id="1850" name="Line 826"/>
        <xdr:cNvSpPr>
          <a:spLocks/>
        </xdr:cNvSpPr>
      </xdr:nvSpPr>
      <xdr:spPr>
        <a:xfrm>
          <a:off x="4029075" y="2907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0</xdr:rowOff>
    </xdr:from>
    <xdr:to>
      <xdr:col>4</xdr:col>
      <xdr:colOff>0</xdr:colOff>
      <xdr:row>99</xdr:row>
      <xdr:rowOff>0</xdr:rowOff>
    </xdr:to>
    <xdr:sp>
      <xdr:nvSpPr>
        <xdr:cNvPr id="1851" name="Line 827"/>
        <xdr:cNvSpPr>
          <a:spLocks/>
        </xdr:cNvSpPr>
      </xdr:nvSpPr>
      <xdr:spPr>
        <a:xfrm>
          <a:off x="4029075" y="2907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0</xdr:rowOff>
    </xdr:from>
    <xdr:to>
      <xdr:col>4</xdr:col>
      <xdr:colOff>0</xdr:colOff>
      <xdr:row>99</xdr:row>
      <xdr:rowOff>0</xdr:rowOff>
    </xdr:to>
    <xdr:sp>
      <xdr:nvSpPr>
        <xdr:cNvPr id="1852" name="Line 828"/>
        <xdr:cNvSpPr>
          <a:spLocks/>
        </xdr:cNvSpPr>
      </xdr:nvSpPr>
      <xdr:spPr>
        <a:xfrm>
          <a:off x="4029075" y="2907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0</xdr:rowOff>
    </xdr:from>
    <xdr:to>
      <xdr:col>4</xdr:col>
      <xdr:colOff>0</xdr:colOff>
      <xdr:row>99</xdr:row>
      <xdr:rowOff>0</xdr:rowOff>
    </xdr:to>
    <xdr:sp>
      <xdr:nvSpPr>
        <xdr:cNvPr id="1853" name="Line 829"/>
        <xdr:cNvSpPr>
          <a:spLocks/>
        </xdr:cNvSpPr>
      </xdr:nvSpPr>
      <xdr:spPr>
        <a:xfrm>
          <a:off x="4029075" y="2907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0</xdr:rowOff>
    </xdr:from>
    <xdr:to>
      <xdr:col>4</xdr:col>
      <xdr:colOff>0</xdr:colOff>
      <xdr:row>99</xdr:row>
      <xdr:rowOff>0</xdr:rowOff>
    </xdr:to>
    <xdr:sp>
      <xdr:nvSpPr>
        <xdr:cNvPr id="1854" name="Line 830"/>
        <xdr:cNvSpPr>
          <a:spLocks/>
        </xdr:cNvSpPr>
      </xdr:nvSpPr>
      <xdr:spPr>
        <a:xfrm>
          <a:off x="4029075" y="2907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0</xdr:rowOff>
    </xdr:from>
    <xdr:to>
      <xdr:col>4</xdr:col>
      <xdr:colOff>0</xdr:colOff>
      <xdr:row>99</xdr:row>
      <xdr:rowOff>0</xdr:rowOff>
    </xdr:to>
    <xdr:sp>
      <xdr:nvSpPr>
        <xdr:cNvPr id="1855" name="Line 831"/>
        <xdr:cNvSpPr>
          <a:spLocks/>
        </xdr:cNvSpPr>
      </xdr:nvSpPr>
      <xdr:spPr>
        <a:xfrm>
          <a:off x="4029075" y="2907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0</xdr:rowOff>
    </xdr:from>
    <xdr:to>
      <xdr:col>4</xdr:col>
      <xdr:colOff>0</xdr:colOff>
      <xdr:row>99</xdr:row>
      <xdr:rowOff>0</xdr:rowOff>
    </xdr:to>
    <xdr:sp>
      <xdr:nvSpPr>
        <xdr:cNvPr id="1856" name="Line 832"/>
        <xdr:cNvSpPr>
          <a:spLocks/>
        </xdr:cNvSpPr>
      </xdr:nvSpPr>
      <xdr:spPr>
        <a:xfrm>
          <a:off x="4029075" y="2907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95</xdr:row>
      <xdr:rowOff>152400</xdr:rowOff>
    </xdr:from>
    <xdr:to>
      <xdr:col>4</xdr:col>
      <xdr:colOff>0</xdr:colOff>
      <xdr:row>95</xdr:row>
      <xdr:rowOff>152400</xdr:rowOff>
    </xdr:to>
    <xdr:sp>
      <xdr:nvSpPr>
        <xdr:cNvPr id="1857" name="Line 833"/>
        <xdr:cNvSpPr>
          <a:spLocks/>
        </xdr:cNvSpPr>
      </xdr:nvSpPr>
      <xdr:spPr>
        <a:xfrm>
          <a:off x="4029075" y="2786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95</xdr:row>
      <xdr:rowOff>152400</xdr:rowOff>
    </xdr:from>
    <xdr:to>
      <xdr:col>4</xdr:col>
      <xdr:colOff>0</xdr:colOff>
      <xdr:row>95</xdr:row>
      <xdr:rowOff>152400</xdr:rowOff>
    </xdr:to>
    <xdr:sp>
      <xdr:nvSpPr>
        <xdr:cNvPr id="1858" name="Line 834"/>
        <xdr:cNvSpPr>
          <a:spLocks/>
        </xdr:cNvSpPr>
      </xdr:nvSpPr>
      <xdr:spPr>
        <a:xfrm>
          <a:off x="4029075" y="2786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96</xdr:row>
      <xdr:rowOff>0</xdr:rowOff>
    </xdr:from>
    <xdr:to>
      <xdr:col>4</xdr:col>
      <xdr:colOff>0</xdr:colOff>
      <xdr:row>96</xdr:row>
      <xdr:rowOff>0</xdr:rowOff>
    </xdr:to>
    <xdr:sp>
      <xdr:nvSpPr>
        <xdr:cNvPr id="1859" name="Line 835"/>
        <xdr:cNvSpPr>
          <a:spLocks/>
        </xdr:cNvSpPr>
      </xdr:nvSpPr>
      <xdr:spPr>
        <a:xfrm>
          <a:off x="4029075" y="2787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96</xdr:row>
      <xdr:rowOff>0</xdr:rowOff>
    </xdr:from>
    <xdr:to>
      <xdr:col>4</xdr:col>
      <xdr:colOff>0</xdr:colOff>
      <xdr:row>96</xdr:row>
      <xdr:rowOff>0</xdr:rowOff>
    </xdr:to>
    <xdr:sp>
      <xdr:nvSpPr>
        <xdr:cNvPr id="1860" name="Line 836"/>
        <xdr:cNvSpPr>
          <a:spLocks/>
        </xdr:cNvSpPr>
      </xdr:nvSpPr>
      <xdr:spPr>
        <a:xfrm>
          <a:off x="4029075" y="2787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95</xdr:row>
      <xdr:rowOff>152400</xdr:rowOff>
    </xdr:from>
    <xdr:to>
      <xdr:col>4</xdr:col>
      <xdr:colOff>0</xdr:colOff>
      <xdr:row>95</xdr:row>
      <xdr:rowOff>152400</xdr:rowOff>
    </xdr:to>
    <xdr:sp>
      <xdr:nvSpPr>
        <xdr:cNvPr id="1861" name="Line 837"/>
        <xdr:cNvSpPr>
          <a:spLocks/>
        </xdr:cNvSpPr>
      </xdr:nvSpPr>
      <xdr:spPr>
        <a:xfrm>
          <a:off x="4029075" y="2786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95</xdr:row>
      <xdr:rowOff>152400</xdr:rowOff>
    </xdr:from>
    <xdr:to>
      <xdr:col>4</xdr:col>
      <xdr:colOff>0</xdr:colOff>
      <xdr:row>95</xdr:row>
      <xdr:rowOff>152400</xdr:rowOff>
    </xdr:to>
    <xdr:sp>
      <xdr:nvSpPr>
        <xdr:cNvPr id="1862" name="Line 838"/>
        <xdr:cNvSpPr>
          <a:spLocks/>
        </xdr:cNvSpPr>
      </xdr:nvSpPr>
      <xdr:spPr>
        <a:xfrm>
          <a:off x="4029075" y="2786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96</xdr:row>
      <xdr:rowOff>0</xdr:rowOff>
    </xdr:from>
    <xdr:to>
      <xdr:col>4</xdr:col>
      <xdr:colOff>0</xdr:colOff>
      <xdr:row>96</xdr:row>
      <xdr:rowOff>0</xdr:rowOff>
    </xdr:to>
    <xdr:sp>
      <xdr:nvSpPr>
        <xdr:cNvPr id="1863" name="Line 839"/>
        <xdr:cNvSpPr>
          <a:spLocks/>
        </xdr:cNvSpPr>
      </xdr:nvSpPr>
      <xdr:spPr>
        <a:xfrm>
          <a:off x="4029075" y="2787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96</xdr:row>
      <xdr:rowOff>0</xdr:rowOff>
    </xdr:from>
    <xdr:to>
      <xdr:col>4</xdr:col>
      <xdr:colOff>0</xdr:colOff>
      <xdr:row>96</xdr:row>
      <xdr:rowOff>0</xdr:rowOff>
    </xdr:to>
    <xdr:sp>
      <xdr:nvSpPr>
        <xdr:cNvPr id="1864" name="Line 840"/>
        <xdr:cNvSpPr>
          <a:spLocks/>
        </xdr:cNvSpPr>
      </xdr:nvSpPr>
      <xdr:spPr>
        <a:xfrm>
          <a:off x="4029075" y="2787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95</xdr:row>
      <xdr:rowOff>152400</xdr:rowOff>
    </xdr:from>
    <xdr:to>
      <xdr:col>4</xdr:col>
      <xdr:colOff>0</xdr:colOff>
      <xdr:row>95</xdr:row>
      <xdr:rowOff>152400</xdr:rowOff>
    </xdr:to>
    <xdr:sp>
      <xdr:nvSpPr>
        <xdr:cNvPr id="1865" name="Line 841"/>
        <xdr:cNvSpPr>
          <a:spLocks/>
        </xdr:cNvSpPr>
      </xdr:nvSpPr>
      <xdr:spPr>
        <a:xfrm>
          <a:off x="4029075" y="2786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95</xdr:row>
      <xdr:rowOff>152400</xdr:rowOff>
    </xdr:from>
    <xdr:to>
      <xdr:col>4</xdr:col>
      <xdr:colOff>0</xdr:colOff>
      <xdr:row>95</xdr:row>
      <xdr:rowOff>152400</xdr:rowOff>
    </xdr:to>
    <xdr:sp>
      <xdr:nvSpPr>
        <xdr:cNvPr id="1866" name="Line 842"/>
        <xdr:cNvSpPr>
          <a:spLocks/>
        </xdr:cNvSpPr>
      </xdr:nvSpPr>
      <xdr:spPr>
        <a:xfrm>
          <a:off x="4029075" y="2786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96</xdr:row>
      <xdr:rowOff>0</xdr:rowOff>
    </xdr:from>
    <xdr:to>
      <xdr:col>4</xdr:col>
      <xdr:colOff>0</xdr:colOff>
      <xdr:row>96</xdr:row>
      <xdr:rowOff>0</xdr:rowOff>
    </xdr:to>
    <xdr:sp>
      <xdr:nvSpPr>
        <xdr:cNvPr id="1867" name="Line 843"/>
        <xdr:cNvSpPr>
          <a:spLocks/>
        </xdr:cNvSpPr>
      </xdr:nvSpPr>
      <xdr:spPr>
        <a:xfrm>
          <a:off x="4029075" y="2787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96</xdr:row>
      <xdr:rowOff>0</xdr:rowOff>
    </xdr:from>
    <xdr:to>
      <xdr:col>4</xdr:col>
      <xdr:colOff>0</xdr:colOff>
      <xdr:row>96</xdr:row>
      <xdr:rowOff>0</xdr:rowOff>
    </xdr:to>
    <xdr:sp>
      <xdr:nvSpPr>
        <xdr:cNvPr id="1868" name="Line 844"/>
        <xdr:cNvSpPr>
          <a:spLocks/>
        </xdr:cNvSpPr>
      </xdr:nvSpPr>
      <xdr:spPr>
        <a:xfrm>
          <a:off x="4029075" y="2787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95</xdr:row>
      <xdr:rowOff>152400</xdr:rowOff>
    </xdr:from>
    <xdr:to>
      <xdr:col>4</xdr:col>
      <xdr:colOff>0</xdr:colOff>
      <xdr:row>95</xdr:row>
      <xdr:rowOff>152400</xdr:rowOff>
    </xdr:to>
    <xdr:sp>
      <xdr:nvSpPr>
        <xdr:cNvPr id="1869" name="Line 845"/>
        <xdr:cNvSpPr>
          <a:spLocks/>
        </xdr:cNvSpPr>
      </xdr:nvSpPr>
      <xdr:spPr>
        <a:xfrm>
          <a:off x="4029075" y="2786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95</xdr:row>
      <xdr:rowOff>152400</xdr:rowOff>
    </xdr:from>
    <xdr:to>
      <xdr:col>4</xdr:col>
      <xdr:colOff>0</xdr:colOff>
      <xdr:row>95</xdr:row>
      <xdr:rowOff>152400</xdr:rowOff>
    </xdr:to>
    <xdr:sp>
      <xdr:nvSpPr>
        <xdr:cNvPr id="1870" name="Line 846"/>
        <xdr:cNvSpPr>
          <a:spLocks/>
        </xdr:cNvSpPr>
      </xdr:nvSpPr>
      <xdr:spPr>
        <a:xfrm>
          <a:off x="4029075" y="2786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96</xdr:row>
      <xdr:rowOff>0</xdr:rowOff>
    </xdr:from>
    <xdr:to>
      <xdr:col>4</xdr:col>
      <xdr:colOff>0</xdr:colOff>
      <xdr:row>96</xdr:row>
      <xdr:rowOff>0</xdr:rowOff>
    </xdr:to>
    <xdr:sp>
      <xdr:nvSpPr>
        <xdr:cNvPr id="1871" name="Line 847"/>
        <xdr:cNvSpPr>
          <a:spLocks/>
        </xdr:cNvSpPr>
      </xdr:nvSpPr>
      <xdr:spPr>
        <a:xfrm>
          <a:off x="4029075" y="2787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96</xdr:row>
      <xdr:rowOff>0</xdr:rowOff>
    </xdr:from>
    <xdr:to>
      <xdr:col>4</xdr:col>
      <xdr:colOff>0</xdr:colOff>
      <xdr:row>96</xdr:row>
      <xdr:rowOff>0</xdr:rowOff>
    </xdr:to>
    <xdr:sp>
      <xdr:nvSpPr>
        <xdr:cNvPr id="1872" name="Line 848"/>
        <xdr:cNvSpPr>
          <a:spLocks/>
        </xdr:cNvSpPr>
      </xdr:nvSpPr>
      <xdr:spPr>
        <a:xfrm>
          <a:off x="4029075" y="2787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95</xdr:row>
      <xdr:rowOff>152400</xdr:rowOff>
    </xdr:from>
    <xdr:to>
      <xdr:col>4</xdr:col>
      <xdr:colOff>0</xdr:colOff>
      <xdr:row>95</xdr:row>
      <xdr:rowOff>152400</xdr:rowOff>
    </xdr:to>
    <xdr:sp>
      <xdr:nvSpPr>
        <xdr:cNvPr id="1873" name="Line 849"/>
        <xdr:cNvSpPr>
          <a:spLocks/>
        </xdr:cNvSpPr>
      </xdr:nvSpPr>
      <xdr:spPr>
        <a:xfrm>
          <a:off x="4029075" y="2786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95</xdr:row>
      <xdr:rowOff>152400</xdr:rowOff>
    </xdr:from>
    <xdr:to>
      <xdr:col>4</xdr:col>
      <xdr:colOff>0</xdr:colOff>
      <xdr:row>95</xdr:row>
      <xdr:rowOff>152400</xdr:rowOff>
    </xdr:to>
    <xdr:sp>
      <xdr:nvSpPr>
        <xdr:cNvPr id="1874" name="Line 850"/>
        <xdr:cNvSpPr>
          <a:spLocks/>
        </xdr:cNvSpPr>
      </xdr:nvSpPr>
      <xdr:spPr>
        <a:xfrm>
          <a:off x="4029075" y="2786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96</xdr:row>
      <xdr:rowOff>0</xdr:rowOff>
    </xdr:from>
    <xdr:to>
      <xdr:col>4</xdr:col>
      <xdr:colOff>0</xdr:colOff>
      <xdr:row>96</xdr:row>
      <xdr:rowOff>0</xdr:rowOff>
    </xdr:to>
    <xdr:sp>
      <xdr:nvSpPr>
        <xdr:cNvPr id="1875" name="Line 851"/>
        <xdr:cNvSpPr>
          <a:spLocks/>
        </xdr:cNvSpPr>
      </xdr:nvSpPr>
      <xdr:spPr>
        <a:xfrm>
          <a:off x="4029075" y="2787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96</xdr:row>
      <xdr:rowOff>0</xdr:rowOff>
    </xdr:from>
    <xdr:to>
      <xdr:col>4</xdr:col>
      <xdr:colOff>0</xdr:colOff>
      <xdr:row>96</xdr:row>
      <xdr:rowOff>0</xdr:rowOff>
    </xdr:to>
    <xdr:sp>
      <xdr:nvSpPr>
        <xdr:cNvPr id="1876" name="Line 852"/>
        <xdr:cNvSpPr>
          <a:spLocks/>
        </xdr:cNvSpPr>
      </xdr:nvSpPr>
      <xdr:spPr>
        <a:xfrm>
          <a:off x="4029075" y="2787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95</xdr:row>
      <xdr:rowOff>152400</xdr:rowOff>
    </xdr:from>
    <xdr:to>
      <xdr:col>4</xdr:col>
      <xdr:colOff>0</xdr:colOff>
      <xdr:row>95</xdr:row>
      <xdr:rowOff>152400</xdr:rowOff>
    </xdr:to>
    <xdr:sp>
      <xdr:nvSpPr>
        <xdr:cNvPr id="1877" name="Line 853"/>
        <xdr:cNvSpPr>
          <a:spLocks/>
        </xdr:cNvSpPr>
      </xdr:nvSpPr>
      <xdr:spPr>
        <a:xfrm>
          <a:off x="4029075" y="2786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95</xdr:row>
      <xdr:rowOff>152400</xdr:rowOff>
    </xdr:from>
    <xdr:to>
      <xdr:col>4</xdr:col>
      <xdr:colOff>0</xdr:colOff>
      <xdr:row>95</xdr:row>
      <xdr:rowOff>152400</xdr:rowOff>
    </xdr:to>
    <xdr:sp>
      <xdr:nvSpPr>
        <xdr:cNvPr id="1878" name="Line 854"/>
        <xdr:cNvSpPr>
          <a:spLocks/>
        </xdr:cNvSpPr>
      </xdr:nvSpPr>
      <xdr:spPr>
        <a:xfrm>
          <a:off x="4029075" y="2786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96</xdr:row>
      <xdr:rowOff>0</xdr:rowOff>
    </xdr:from>
    <xdr:to>
      <xdr:col>4</xdr:col>
      <xdr:colOff>0</xdr:colOff>
      <xdr:row>96</xdr:row>
      <xdr:rowOff>0</xdr:rowOff>
    </xdr:to>
    <xdr:sp>
      <xdr:nvSpPr>
        <xdr:cNvPr id="1879" name="Line 855"/>
        <xdr:cNvSpPr>
          <a:spLocks/>
        </xdr:cNvSpPr>
      </xdr:nvSpPr>
      <xdr:spPr>
        <a:xfrm>
          <a:off x="4029075" y="2787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96</xdr:row>
      <xdr:rowOff>0</xdr:rowOff>
    </xdr:from>
    <xdr:to>
      <xdr:col>4</xdr:col>
      <xdr:colOff>0</xdr:colOff>
      <xdr:row>96</xdr:row>
      <xdr:rowOff>0</xdr:rowOff>
    </xdr:to>
    <xdr:sp>
      <xdr:nvSpPr>
        <xdr:cNvPr id="1880" name="Line 856"/>
        <xdr:cNvSpPr>
          <a:spLocks/>
        </xdr:cNvSpPr>
      </xdr:nvSpPr>
      <xdr:spPr>
        <a:xfrm>
          <a:off x="4029075" y="2787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95</xdr:row>
      <xdr:rowOff>152400</xdr:rowOff>
    </xdr:from>
    <xdr:to>
      <xdr:col>4</xdr:col>
      <xdr:colOff>0</xdr:colOff>
      <xdr:row>95</xdr:row>
      <xdr:rowOff>152400</xdr:rowOff>
    </xdr:to>
    <xdr:sp>
      <xdr:nvSpPr>
        <xdr:cNvPr id="1881" name="Line 857"/>
        <xdr:cNvSpPr>
          <a:spLocks/>
        </xdr:cNvSpPr>
      </xdr:nvSpPr>
      <xdr:spPr>
        <a:xfrm>
          <a:off x="4029075" y="2786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95</xdr:row>
      <xdr:rowOff>152400</xdr:rowOff>
    </xdr:from>
    <xdr:to>
      <xdr:col>4</xdr:col>
      <xdr:colOff>0</xdr:colOff>
      <xdr:row>95</xdr:row>
      <xdr:rowOff>152400</xdr:rowOff>
    </xdr:to>
    <xdr:sp>
      <xdr:nvSpPr>
        <xdr:cNvPr id="1882" name="Line 858"/>
        <xdr:cNvSpPr>
          <a:spLocks/>
        </xdr:cNvSpPr>
      </xdr:nvSpPr>
      <xdr:spPr>
        <a:xfrm>
          <a:off x="4029075" y="2786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96</xdr:row>
      <xdr:rowOff>0</xdr:rowOff>
    </xdr:from>
    <xdr:to>
      <xdr:col>4</xdr:col>
      <xdr:colOff>0</xdr:colOff>
      <xdr:row>96</xdr:row>
      <xdr:rowOff>0</xdr:rowOff>
    </xdr:to>
    <xdr:sp>
      <xdr:nvSpPr>
        <xdr:cNvPr id="1883" name="Line 859"/>
        <xdr:cNvSpPr>
          <a:spLocks/>
        </xdr:cNvSpPr>
      </xdr:nvSpPr>
      <xdr:spPr>
        <a:xfrm>
          <a:off x="4029075" y="2787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96</xdr:row>
      <xdr:rowOff>0</xdr:rowOff>
    </xdr:from>
    <xdr:to>
      <xdr:col>4</xdr:col>
      <xdr:colOff>0</xdr:colOff>
      <xdr:row>96</xdr:row>
      <xdr:rowOff>0</xdr:rowOff>
    </xdr:to>
    <xdr:sp>
      <xdr:nvSpPr>
        <xdr:cNvPr id="1884" name="Line 860"/>
        <xdr:cNvSpPr>
          <a:spLocks/>
        </xdr:cNvSpPr>
      </xdr:nvSpPr>
      <xdr:spPr>
        <a:xfrm>
          <a:off x="4029075" y="2787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95</xdr:row>
      <xdr:rowOff>152400</xdr:rowOff>
    </xdr:from>
    <xdr:to>
      <xdr:col>4</xdr:col>
      <xdr:colOff>0</xdr:colOff>
      <xdr:row>95</xdr:row>
      <xdr:rowOff>152400</xdr:rowOff>
    </xdr:to>
    <xdr:sp>
      <xdr:nvSpPr>
        <xdr:cNvPr id="1885" name="Line 861"/>
        <xdr:cNvSpPr>
          <a:spLocks/>
        </xdr:cNvSpPr>
      </xdr:nvSpPr>
      <xdr:spPr>
        <a:xfrm>
          <a:off x="4029075" y="2786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95</xdr:row>
      <xdr:rowOff>152400</xdr:rowOff>
    </xdr:from>
    <xdr:to>
      <xdr:col>4</xdr:col>
      <xdr:colOff>0</xdr:colOff>
      <xdr:row>95</xdr:row>
      <xdr:rowOff>152400</xdr:rowOff>
    </xdr:to>
    <xdr:sp>
      <xdr:nvSpPr>
        <xdr:cNvPr id="1886" name="Line 862"/>
        <xdr:cNvSpPr>
          <a:spLocks/>
        </xdr:cNvSpPr>
      </xdr:nvSpPr>
      <xdr:spPr>
        <a:xfrm>
          <a:off x="4029075" y="2786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96</xdr:row>
      <xdr:rowOff>0</xdr:rowOff>
    </xdr:from>
    <xdr:to>
      <xdr:col>4</xdr:col>
      <xdr:colOff>0</xdr:colOff>
      <xdr:row>96</xdr:row>
      <xdr:rowOff>0</xdr:rowOff>
    </xdr:to>
    <xdr:sp>
      <xdr:nvSpPr>
        <xdr:cNvPr id="1887" name="Line 863"/>
        <xdr:cNvSpPr>
          <a:spLocks/>
        </xdr:cNvSpPr>
      </xdr:nvSpPr>
      <xdr:spPr>
        <a:xfrm>
          <a:off x="4029075" y="2787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96</xdr:row>
      <xdr:rowOff>0</xdr:rowOff>
    </xdr:from>
    <xdr:to>
      <xdr:col>4</xdr:col>
      <xdr:colOff>0</xdr:colOff>
      <xdr:row>96</xdr:row>
      <xdr:rowOff>0</xdr:rowOff>
    </xdr:to>
    <xdr:sp>
      <xdr:nvSpPr>
        <xdr:cNvPr id="1888" name="Line 864"/>
        <xdr:cNvSpPr>
          <a:spLocks/>
        </xdr:cNvSpPr>
      </xdr:nvSpPr>
      <xdr:spPr>
        <a:xfrm>
          <a:off x="4029075" y="2787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95</xdr:row>
      <xdr:rowOff>152400</xdr:rowOff>
    </xdr:from>
    <xdr:to>
      <xdr:col>4</xdr:col>
      <xdr:colOff>0</xdr:colOff>
      <xdr:row>95</xdr:row>
      <xdr:rowOff>152400</xdr:rowOff>
    </xdr:to>
    <xdr:sp>
      <xdr:nvSpPr>
        <xdr:cNvPr id="1889" name="Line 865"/>
        <xdr:cNvSpPr>
          <a:spLocks/>
        </xdr:cNvSpPr>
      </xdr:nvSpPr>
      <xdr:spPr>
        <a:xfrm>
          <a:off x="4029075" y="2786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95</xdr:row>
      <xdr:rowOff>152400</xdr:rowOff>
    </xdr:from>
    <xdr:to>
      <xdr:col>4</xdr:col>
      <xdr:colOff>0</xdr:colOff>
      <xdr:row>95</xdr:row>
      <xdr:rowOff>152400</xdr:rowOff>
    </xdr:to>
    <xdr:sp>
      <xdr:nvSpPr>
        <xdr:cNvPr id="1890" name="Line 866"/>
        <xdr:cNvSpPr>
          <a:spLocks/>
        </xdr:cNvSpPr>
      </xdr:nvSpPr>
      <xdr:spPr>
        <a:xfrm>
          <a:off x="4029075" y="2786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96</xdr:row>
      <xdr:rowOff>0</xdr:rowOff>
    </xdr:from>
    <xdr:to>
      <xdr:col>4</xdr:col>
      <xdr:colOff>0</xdr:colOff>
      <xdr:row>96</xdr:row>
      <xdr:rowOff>0</xdr:rowOff>
    </xdr:to>
    <xdr:sp>
      <xdr:nvSpPr>
        <xdr:cNvPr id="1891" name="Line 867"/>
        <xdr:cNvSpPr>
          <a:spLocks/>
        </xdr:cNvSpPr>
      </xdr:nvSpPr>
      <xdr:spPr>
        <a:xfrm>
          <a:off x="4029075" y="2787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96</xdr:row>
      <xdr:rowOff>0</xdr:rowOff>
    </xdr:from>
    <xdr:to>
      <xdr:col>4</xdr:col>
      <xdr:colOff>0</xdr:colOff>
      <xdr:row>96</xdr:row>
      <xdr:rowOff>0</xdr:rowOff>
    </xdr:to>
    <xdr:sp>
      <xdr:nvSpPr>
        <xdr:cNvPr id="1892" name="Line 868"/>
        <xdr:cNvSpPr>
          <a:spLocks/>
        </xdr:cNvSpPr>
      </xdr:nvSpPr>
      <xdr:spPr>
        <a:xfrm>
          <a:off x="4029075" y="2787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95</xdr:row>
      <xdr:rowOff>152400</xdr:rowOff>
    </xdr:from>
    <xdr:to>
      <xdr:col>4</xdr:col>
      <xdr:colOff>0</xdr:colOff>
      <xdr:row>95</xdr:row>
      <xdr:rowOff>152400</xdr:rowOff>
    </xdr:to>
    <xdr:sp>
      <xdr:nvSpPr>
        <xdr:cNvPr id="1893" name="Line 869"/>
        <xdr:cNvSpPr>
          <a:spLocks/>
        </xdr:cNvSpPr>
      </xdr:nvSpPr>
      <xdr:spPr>
        <a:xfrm>
          <a:off x="4029075" y="2786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95</xdr:row>
      <xdr:rowOff>152400</xdr:rowOff>
    </xdr:from>
    <xdr:to>
      <xdr:col>4</xdr:col>
      <xdr:colOff>0</xdr:colOff>
      <xdr:row>95</xdr:row>
      <xdr:rowOff>152400</xdr:rowOff>
    </xdr:to>
    <xdr:sp>
      <xdr:nvSpPr>
        <xdr:cNvPr id="1894" name="Line 870"/>
        <xdr:cNvSpPr>
          <a:spLocks/>
        </xdr:cNvSpPr>
      </xdr:nvSpPr>
      <xdr:spPr>
        <a:xfrm>
          <a:off x="4029075" y="2786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96</xdr:row>
      <xdr:rowOff>0</xdr:rowOff>
    </xdr:from>
    <xdr:to>
      <xdr:col>4</xdr:col>
      <xdr:colOff>0</xdr:colOff>
      <xdr:row>96</xdr:row>
      <xdr:rowOff>0</xdr:rowOff>
    </xdr:to>
    <xdr:sp>
      <xdr:nvSpPr>
        <xdr:cNvPr id="1895" name="Line 871"/>
        <xdr:cNvSpPr>
          <a:spLocks/>
        </xdr:cNvSpPr>
      </xdr:nvSpPr>
      <xdr:spPr>
        <a:xfrm>
          <a:off x="4029075" y="2787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96</xdr:row>
      <xdr:rowOff>0</xdr:rowOff>
    </xdr:from>
    <xdr:to>
      <xdr:col>4</xdr:col>
      <xdr:colOff>0</xdr:colOff>
      <xdr:row>96</xdr:row>
      <xdr:rowOff>0</xdr:rowOff>
    </xdr:to>
    <xdr:sp>
      <xdr:nvSpPr>
        <xdr:cNvPr id="1896" name="Line 872"/>
        <xdr:cNvSpPr>
          <a:spLocks/>
        </xdr:cNvSpPr>
      </xdr:nvSpPr>
      <xdr:spPr>
        <a:xfrm>
          <a:off x="4029075" y="2787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8"/>
  <dimension ref="A1:F82"/>
  <sheetViews>
    <sheetView workbookViewId="0" topLeftCell="A1">
      <selection activeCell="D14" sqref="D14"/>
    </sheetView>
  </sheetViews>
  <sheetFormatPr defaultColWidth="9.00390625" defaultRowHeight="12.75"/>
  <cols>
    <col min="1" max="1" width="4.75390625" style="1" bestFit="1" customWidth="1"/>
    <col min="2" max="2" width="42.00390625" style="1" customWidth="1"/>
    <col min="3" max="3" width="24.00390625" style="1" hidden="1" customWidth="1"/>
    <col min="4" max="4" width="12.875" style="1" customWidth="1"/>
    <col min="5" max="5" width="15.875" style="1" customWidth="1"/>
    <col min="6" max="6" width="15.75390625" style="1" customWidth="1"/>
    <col min="7" max="16384" width="9.125" style="1" customWidth="1"/>
  </cols>
  <sheetData>
    <row r="1" spans="1:6" ht="19.5" customHeight="1">
      <c r="A1" s="376" t="s">
        <v>13</v>
      </c>
      <c r="B1" s="376"/>
      <c r="C1" s="376"/>
      <c r="D1" s="376"/>
      <c r="E1" s="376"/>
      <c r="F1" s="376"/>
    </row>
    <row r="2" spans="1:6" ht="15" customHeight="1">
      <c r="A2" s="376"/>
      <c r="B2" s="376"/>
      <c r="C2" s="376"/>
      <c r="D2" s="376"/>
      <c r="E2" s="376"/>
      <c r="F2" s="376"/>
    </row>
    <row r="3" ht="13.5" thickBot="1">
      <c r="F3" s="4" t="s">
        <v>119</v>
      </c>
    </row>
    <row r="4" spans="1:6" ht="15.75" thickBot="1">
      <c r="A4" s="62" t="s">
        <v>71</v>
      </c>
      <c r="B4" s="62" t="s">
        <v>68</v>
      </c>
      <c r="C4" s="62" t="s">
        <v>84</v>
      </c>
      <c r="D4" s="173" t="s">
        <v>84</v>
      </c>
      <c r="E4" s="374" t="s">
        <v>69</v>
      </c>
      <c r="F4" s="375"/>
    </row>
    <row r="5" spans="1:6" ht="30.75" thickBot="1">
      <c r="A5" s="63"/>
      <c r="B5" s="63"/>
      <c r="C5" s="64" t="s">
        <v>85</v>
      </c>
      <c r="D5" s="175" t="s">
        <v>27</v>
      </c>
      <c r="E5" s="65" t="s">
        <v>247</v>
      </c>
      <c r="F5" s="65" t="s">
        <v>12</v>
      </c>
    </row>
    <row r="6" spans="1:6" ht="9" customHeight="1" thickBot="1">
      <c r="A6" s="2">
        <v>1</v>
      </c>
      <c r="B6" s="2">
        <v>2</v>
      </c>
      <c r="C6" s="2">
        <v>3</v>
      </c>
      <c r="D6" s="2"/>
      <c r="E6" s="2">
        <v>3</v>
      </c>
      <c r="F6" s="2">
        <v>4</v>
      </c>
    </row>
    <row r="7" spans="1:6" ht="19.5" customHeight="1">
      <c r="A7" s="189" t="s">
        <v>72</v>
      </c>
      <c r="B7" s="9" t="s">
        <v>86</v>
      </c>
      <c r="C7" s="8"/>
      <c r="D7" s="8"/>
      <c r="E7" s="206">
        <v>55580665</v>
      </c>
      <c r="F7" s="206">
        <v>57801850</v>
      </c>
    </row>
    <row r="8" spans="1:6" ht="19.5" customHeight="1">
      <c r="A8" s="10" t="s">
        <v>76</v>
      </c>
      <c r="B8" s="11" t="s">
        <v>87</v>
      </c>
      <c r="C8" s="10"/>
      <c r="D8" s="10"/>
      <c r="E8" s="207">
        <v>63133833</v>
      </c>
      <c r="F8" s="207">
        <v>62897254</v>
      </c>
    </row>
    <row r="9" spans="1:6" ht="19.5" customHeight="1" hidden="1">
      <c r="A9" s="16"/>
      <c r="B9" s="17"/>
      <c r="C9" s="10"/>
      <c r="D9" s="10"/>
      <c r="E9" s="207"/>
      <c r="F9" s="207"/>
    </row>
    <row r="10" spans="1:6" ht="19.5" customHeight="1">
      <c r="A10" s="10"/>
      <c r="B10" s="11" t="s">
        <v>109</v>
      </c>
      <c r="C10" s="10"/>
      <c r="D10" s="10"/>
      <c r="E10" s="207">
        <f>E7-E8</f>
        <v>-7553168</v>
      </c>
      <c r="F10" s="207">
        <f>F7-F8</f>
        <v>-5095404</v>
      </c>
    </row>
    <row r="11" spans="1:6" ht="0.75" customHeight="1" thickBot="1">
      <c r="A11" s="8"/>
      <c r="B11" s="9"/>
      <c r="C11" s="8"/>
      <c r="D11" s="8"/>
      <c r="E11" s="206"/>
      <c r="F11" s="206"/>
    </row>
    <row r="12" spans="1:6" ht="19.5" customHeight="1" thickBot="1">
      <c r="A12" s="19"/>
      <c r="B12" s="20" t="s">
        <v>117</v>
      </c>
      <c r="C12" s="19"/>
      <c r="D12" s="19"/>
      <c r="E12" s="208">
        <f>E13-E23</f>
        <v>7553168</v>
      </c>
      <c r="F12" s="208">
        <f>F13-F23</f>
        <v>5095404</v>
      </c>
    </row>
    <row r="13" spans="1:6" ht="19.5" customHeight="1" thickBot="1">
      <c r="A13" s="12" t="s">
        <v>77</v>
      </c>
      <c r="B13" s="13" t="s">
        <v>95</v>
      </c>
      <c r="C13" s="12"/>
      <c r="D13" s="12"/>
      <c r="E13" s="209">
        <f>SUM(E14:E22)</f>
        <v>11286381</v>
      </c>
      <c r="F13" s="216">
        <f>SUM(F14:F22)</f>
        <v>8345004</v>
      </c>
    </row>
    <row r="14" spans="1:6" ht="19.5" customHeight="1">
      <c r="A14" s="181" t="s">
        <v>73</v>
      </c>
      <c r="B14" s="176" t="s">
        <v>28</v>
      </c>
      <c r="C14" s="182" t="s">
        <v>105</v>
      </c>
      <c r="D14" s="186" t="s">
        <v>105</v>
      </c>
      <c r="E14" s="210">
        <v>9904000</v>
      </c>
      <c r="F14" s="217">
        <f>-F10+F23-F22</f>
        <v>7015791</v>
      </c>
    </row>
    <row r="15" spans="1:6" ht="19.5" customHeight="1">
      <c r="A15" s="15" t="s">
        <v>74</v>
      </c>
      <c r="B15" s="177" t="s">
        <v>110</v>
      </c>
      <c r="C15" s="183" t="s">
        <v>105</v>
      </c>
      <c r="D15" s="187" t="s">
        <v>105</v>
      </c>
      <c r="E15" s="211">
        <v>0</v>
      </c>
      <c r="F15" s="218">
        <v>0</v>
      </c>
    </row>
    <row r="16" spans="1:6" ht="45">
      <c r="A16" s="10" t="s">
        <v>75</v>
      </c>
      <c r="B16" s="178" t="s">
        <v>29</v>
      </c>
      <c r="C16" s="184"/>
      <c r="D16" s="188" t="s">
        <v>30</v>
      </c>
      <c r="E16" s="211">
        <v>0</v>
      </c>
      <c r="F16" s="218">
        <v>0</v>
      </c>
    </row>
    <row r="17" spans="1:6" ht="19.5" customHeight="1">
      <c r="A17" s="10" t="s">
        <v>65</v>
      </c>
      <c r="B17" s="179" t="s">
        <v>96</v>
      </c>
      <c r="C17" s="184" t="s">
        <v>106</v>
      </c>
      <c r="D17" s="188" t="s">
        <v>31</v>
      </c>
      <c r="E17" s="211">
        <v>0</v>
      </c>
      <c r="F17" s="218">
        <v>0</v>
      </c>
    </row>
    <row r="18" spans="1:6" ht="19.5" customHeight="1">
      <c r="A18" s="10" t="s">
        <v>79</v>
      </c>
      <c r="B18" s="179" t="s">
        <v>97</v>
      </c>
      <c r="C18" s="184" t="s">
        <v>107</v>
      </c>
      <c r="D18" s="188" t="s">
        <v>32</v>
      </c>
      <c r="E18" s="211">
        <v>0</v>
      </c>
      <c r="F18" s="218">
        <v>0</v>
      </c>
    </row>
    <row r="19" spans="1:6" ht="21.75" customHeight="1">
      <c r="A19" s="10" t="s">
        <v>83</v>
      </c>
      <c r="B19" s="179" t="s">
        <v>88</v>
      </c>
      <c r="C19" s="184" t="s">
        <v>108</v>
      </c>
      <c r="D19" s="188" t="s">
        <v>108</v>
      </c>
      <c r="E19" s="211">
        <v>1315684</v>
      </c>
      <c r="F19" s="218">
        <v>0</v>
      </c>
    </row>
    <row r="20" spans="1:6" ht="19.5" customHeight="1">
      <c r="A20" s="10" t="s">
        <v>91</v>
      </c>
      <c r="B20" s="179" t="s">
        <v>33</v>
      </c>
      <c r="C20" s="184"/>
      <c r="D20" s="188" t="s">
        <v>34</v>
      </c>
      <c r="E20" s="211">
        <v>0</v>
      </c>
      <c r="F20" s="218">
        <v>0</v>
      </c>
    </row>
    <row r="21" spans="1:6" ht="19.5" customHeight="1">
      <c r="A21" s="14" t="s">
        <v>94</v>
      </c>
      <c r="B21" s="21" t="s">
        <v>35</v>
      </c>
      <c r="C21" s="182"/>
      <c r="D21" s="187" t="s">
        <v>36</v>
      </c>
      <c r="E21" s="211">
        <v>0</v>
      </c>
      <c r="F21" s="218">
        <v>0</v>
      </c>
    </row>
    <row r="22" spans="1:6" ht="19.5" customHeight="1" thickBot="1">
      <c r="A22" s="14" t="s">
        <v>127</v>
      </c>
      <c r="B22" s="21" t="s">
        <v>37</v>
      </c>
      <c r="C22" s="185" t="s">
        <v>106</v>
      </c>
      <c r="D22" s="187" t="s">
        <v>106</v>
      </c>
      <c r="E22" s="212">
        <v>66697</v>
      </c>
      <c r="F22" s="219">
        <v>1329213</v>
      </c>
    </row>
    <row r="23" spans="1:6" ht="19.5" customHeight="1" thickBot="1">
      <c r="A23" s="12" t="s">
        <v>93</v>
      </c>
      <c r="B23" s="180" t="s">
        <v>98</v>
      </c>
      <c r="C23" s="18"/>
      <c r="D23" s="12"/>
      <c r="E23" s="209">
        <f>SUM(E24:E31)</f>
        <v>3733213</v>
      </c>
      <c r="F23" s="216">
        <f>SUM(F24:F31)</f>
        <v>3249600</v>
      </c>
    </row>
    <row r="24" spans="1:6" ht="19.5" customHeight="1">
      <c r="A24" s="181" t="s">
        <v>73</v>
      </c>
      <c r="B24" s="193" t="s">
        <v>90</v>
      </c>
      <c r="C24" s="195" t="s">
        <v>100</v>
      </c>
      <c r="D24" s="190" t="s">
        <v>100</v>
      </c>
      <c r="E24" s="213">
        <v>404000</v>
      </c>
      <c r="F24" s="220">
        <f>1723600+300000+200000</f>
        <v>2223600</v>
      </c>
    </row>
    <row r="25" spans="1:6" ht="19.5" customHeight="1">
      <c r="A25" s="10" t="s">
        <v>74</v>
      </c>
      <c r="B25" s="11" t="s">
        <v>104</v>
      </c>
      <c r="C25" s="196"/>
      <c r="D25" s="188" t="s">
        <v>100</v>
      </c>
      <c r="E25" s="214"/>
      <c r="F25" s="221"/>
    </row>
    <row r="26" spans="1:6" ht="45">
      <c r="A26" s="10" t="s">
        <v>75</v>
      </c>
      <c r="B26" s="174" t="s">
        <v>39</v>
      </c>
      <c r="C26" s="196"/>
      <c r="D26" s="188" t="s">
        <v>40</v>
      </c>
      <c r="E26" s="214"/>
      <c r="F26" s="221"/>
    </row>
    <row r="27" spans="1:6" ht="19.5" customHeight="1">
      <c r="A27" s="10" t="s">
        <v>65</v>
      </c>
      <c r="B27" s="11" t="s">
        <v>41</v>
      </c>
      <c r="C27" s="196" t="s">
        <v>121</v>
      </c>
      <c r="D27" s="188" t="s">
        <v>121</v>
      </c>
      <c r="E27" s="214">
        <v>0</v>
      </c>
      <c r="F27" s="221">
        <v>26000</v>
      </c>
    </row>
    <row r="28" spans="1:6" ht="19.5" customHeight="1">
      <c r="A28" s="10" t="s">
        <v>79</v>
      </c>
      <c r="B28" s="11" t="s">
        <v>42</v>
      </c>
      <c r="C28" s="196" t="s">
        <v>102</v>
      </c>
      <c r="D28" s="188" t="s">
        <v>102</v>
      </c>
      <c r="E28" s="214">
        <v>1329213</v>
      </c>
      <c r="F28" s="221">
        <v>0</v>
      </c>
    </row>
    <row r="29" spans="1:6" ht="17.25" customHeight="1">
      <c r="A29" s="10" t="s">
        <v>83</v>
      </c>
      <c r="B29" s="11" t="s">
        <v>89</v>
      </c>
      <c r="C29" s="196" t="s">
        <v>103</v>
      </c>
      <c r="D29" s="188" t="s">
        <v>103</v>
      </c>
      <c r="E29" s="214">
        <v>2000000</v>
      </c>
      <c r="F29" s="221">
        <v>1000000</v>
      </c>
    </row>
    <row r="30" spans="1:6" ht="17.25" customHeight="1">
      <c r="A30" s="10" t="s">
        <v>91</v>
      </c>
      <c r="B30" s="11" t="s">
        <v>61</v>
      </c>
      <c r="C30" s="196"/>
      <c r="D30" s="188" t="s">
        <v>43</v>
      </c>
      <c r="E30" s="214"/>
      <c r="F30" s="221"/>
    </row>
    <row r="31" spans="1:6" ht="17.25" customHeight="1" thickBot="1">
      <c r="A31" s="192" t="s">
        <v>94</v>
      </c>
      <c r="B31" s="194" t="s">
        <v>99</v>
      </c>
      <c r="C31" s="196" t="s">
        <v>101</v>
      </c>
      <c r="D31" s="191" t="s">
        <v>38</v>
      </c>
      <c r="E31" s="215">
        <v>0</v>
      </c>
      <c r="F31" s="215">
        <v>0</v>
      </c>
    </row>
    <row r="32" spans="1:6" ht="19.5" customHeight="1">
      <c r="A32" s="6"/>
      <c r="B32" s="7"/>
      <c r="C32" s="7"/>
      <c r="D32" s="7"/>
      <c r="E32" s="53"/>
      <c r="F32" s="53"/>
    </row>
    <row r="33" spans="1:6" ht="30" hidden="1">
      <c r="A33" s="28" t="s">
        <v>111</v>
      </c>
      <c r="B33" s="31" t="s">
        <v>122</v>
      </c>
      <c r="C33" s="29"/>
      <c r="D33" s="29"/>
      <c r="E33" s="56">
        <f>E23</f>
        <v>3733213</v>
      </c>
      <c r="F33" s="59">
        <f>F23</f>
        <v>3249600</v>
      </c>
    </row>
    <row r="34" spans="1:6" ht="30" hidden="1">
      <c r="A34" s="22" t="s">
        <v>112</v>
      </c>
      <c r="B34" s="30" t="s">
        <v>118</v>
      </c>
      <c r="C34" s="25"/>
      <c r="D34" s="25"/>
      <c r="E34" s="57">
        <f>E7-E33</f>
        <v>51847452</v>
      </c>
      <c r="F34" s="60">
        <f>F7-F33</f>
        <v>54552250</v>
      </c>
    </row>
    <row r="35" spans="1:6" ht="30" hidden="1">
      <c r="A35" s="22" t="s">
        <v>113</v>
      </c>
      <c r="B35" s="30" t="s">
        <v>114</v>
      </c>
      <c r="C35" s="25"/>
      <c r="D35" s="25"/>
      <c r="E35" s="57">
        <f>E8-E34</f>
        <v>11286381</v>
      </c>
      <c r="F35" s="60">
        <f>F8-F34</f>
        <v>8345004</v>
      </c>
    </row>
    <row r="36" spans="1:6" ht="45.75" hidden="1" thickBot="1">
      <c r="A36" s="23" t="s">
        <v>115</v>
      </c>
      <c r="B36" s="26" t="s">
        <v>116</v>
      </c>
      <c r="C36" s="27"/>
      <c r="D36" s="27"/>
      <c r="E36" s="58">
        <f>SUM(E13)</f>
        <v>11286381</v>
      </c>
      <c r="F36" s="61">
        <f>SUM(F13)</f>
        <v>8345004</v>
      </c>
    </row>
    <row r="37" spans="1:6" ht="12.75">
      <c r="A37" s="5"/>
      <c r="E37" s="54"/>
      <c r="F37" s="54"/>
    </row>
    <row r="38" spans="1:6" ht="12.75">
      <c r="A38" s="5"/>
      <c r="E38" s="54"/>
      <c r="F38" s="54"/>
    </row>
    <row r="39" spans="5:6" s="24" customFormat="1" ht="15">
      <c r="E39" s="55"/>
      <c r="F39" s="55"/>
    </row>
    <row r="40" spans="1:6" ht="12.75">
      <c r="A40" s="5"/>
      <c r="E40" s="54"/>
      <c r="F40" s="54"/>
    </row>
    <row r="41" spans="1:6" ht="12.75">
      <c r="A41" s="5"/>
      <c r="E41" s="54"/>
      <c r="F41" s="54"/>
    </row>
    <row r="42" spans="1:6" ht="12.75">
      <c r="A42" s="5"/>
      <c r="E42" s="54"/>
      <c r="F42" s="54"/>
    </row>
    <row r="43" spans="1:6" ht="12.75">
      <c r="A43" s="5"/>
      <c r="E43" s="54"/>
      <c r="F43" s="54"/>
    </row>
    <row r="44" spans="1:6" ht="12.75">
      <c r="A44" s="5"/>
      <c r="E44" s="54"/>
      <c r="F44" s="54"/>
    </row>
    <row r="45" spans="1:6" ht="12.75">
      <c r="A45" s="5"/>
      <c r="E45" s="54"/>
      <c r="F45" s="54"/>
    </row>
    <row r="46" spans="1:6" ht="12.75">
      <c r="A46" s="5"/>
      <c r="E46" s="54"/>
      <c r="F46" s="54"/>
    </row>
    <row r="47" spans="1:6" ht="12.75">
      <c r="A47" s="5"/>
      <c r="E47" s="54"/>
      <c r="F47" s="54"/>
    </row>
    <row r="48" spans="5:6" ht="12.75">
      <c r="E48" s="54"/>
      <c r="F48" s="54"/>
    </row>
    <row r="49" spans="5:6" ht="12.75">
      <c r="E49" s="54"/>
      <c r="F49" s="54"/>
    </row>
    <row r="50" spans="5:6" ht="12.75">
      <c r="E50" s="54"/>
      <c r="F50" s="54"/>
    </row>
    <row r="51" spans="5:6" ht="12.75">
      <c r="E51" s="54"/>
      <c r="F51" s="54"/>
    </row>
    <row r="52" spans="5:6" ht="12.75">
      <c r="E52" s="54"/>
      <c r="F52" s="54"/>
    </row>
    <row r="53" spans="5:6" ht="12.75">
      <c r="E53" s="54"/>
      <c r="F53" s="54"/>
    </row>
    <row r="54" spans="5:6" ht="12.75">
      <c r="E54" s="54"/>
      <c r="F54" s="54"/>
    </row>
    <row r="55" spans="5:6" ht="12.75">
      <c r="E55" s="54"/>
      <c r="F55" s="54"/>
    </row>
    <row r="56" spans="5:6" ht="12.75">
      <c r="E56" s="54"/>
      <c r="F56" s="54"/>
    </row>
    <row r="57" spans="5:6" ht="12.75">
      <c r="E57" s="54"/>
      <c r="F57" s="54"/>
    </row>
    <row r="58" spans="5:6" ht="12.75">
      <c r="E58" s="54"/>
      <c r="F58" s="54"/>
    </row>
    <row r="59" spans="5:6" ht="12.75">
      <c r="E59" s="54"/>
      <c r="F59" s="54"/>
    </row>
    <row r="60" spans="5:6" ht="12.75">
      <c r="E60" s="54"/>
      <c r="F60" s="54"/>
    </row>
    <row r="61" spans="5:6" ht="12.75">
      <c r="E61" s="54"/>
      <c r="F61" s="54"/>
    </row>
    <row r="62" spans="5:6" ht="12.75">
      <c r="E62" s="54"/>
      <c r="F62" s="54"/>
    </row>
    <row r="63" spans="5:6" ht="12.75">
      <c r="E63" s="54"/>
      <c r="F63" s="54"/>
    </row>
    <row r="64" spans="5:6" ht="12.75">
      <c r="E64" s="54"/>
      <c r="F64" s="54"/>
    </row>
    <row r="65" spans="5:6" ht="12.75">
      <c r="E65" s="54"/>
      <c r="F65" s="54"/>
    </row>
    <row r="66" spans="5:6" ht="12.75">
      <c r="E66" s="54"/>
      <c r="F66" s="54"/>
    </row>
    <row r="67" spans="5:6" ht="12.75">
      <c r="E67" s="54"/>
      <c r="F67" s="54"/>
    </row>
    <row r="68" spans="5:6" ht="12.75">
      <c r="E68" s="54"/>
      <c r="F68" s="54"/>
    </row>
    <row r="69" spans="5:6" ht="12.75">
      <c r="E69" s="54"/>
      <c r="F69" s="54"/>
    </row>
    <row r="70" spans="5:6" ht="12.75">
      <c r="E70" s="54"/>
      <c r="F70" s="54"/>
    </row>
    <row r="71" spans="5:6" ht="12.75">
      <c r="E71" s="54"/>
      <c r="F71" s="54"/>
    </row>
    <row r="72" spans="5:6" ht="12.75">
      <c r="E72" s="54"/>
      <c r="F72" s="54"/>
    </row>
    <row r="73" spans="5:6" ht="12.75">
      <c r="E73" s="54"/>
      <c r="F73" s="54"/>
    </row>
    <row r="74" spans="5:6" ht="12.75">
      <c r="E74" s="54"/>
      <c r="F74" s="54"/>
    </row>
    <row r="75" spans="5:6" ht="12.75">
      <c r="E75" s="54"/>
      <c r="F75" s="54"/>
    </row>
    <row r="76" spans="5:6" ht="12.75">
      <c r="E76" s="54"/>
      <c r="F76" s="54"/>
    </row>
    <row r="77" spans="5:6" ht="12.75">
      <c r="E77" s="54"/>
      <c r="F77" s="54"/>
    </row>
    <row r="78" spans="5:6" ht="12.75">
      <c r="E78" s="54"/>
      <c r="F78" s="54"/>
    </row>
    <row r="79" spans="5:6" ht="12.75">
      <c r="E79" s="54"/>
      <c r="F79" s="54"/>
    </row>
    <row r="80" spans="5:6" ht="12.75">
      <c r="E80" s="54"/>
      <c r="F80" s="54"/>
    </row>
    <row r="81" spans="5:6" ht="12.75">
      <c r="E81" s="54"/>
      <c r="F81" s="54"/>
    </row>
    <row r="82" spans="5:6" ht="12.75">
      <c r="E82" s="54"/>
      <c r="F82" s="54"/>
    </row>
  </sheetData>
  <mergeCells count="2">
    <mergeCell ref="E4:F4"/>
    <mergeCell ref="A1:F2"/>
  </mergeCells>
  <printOptions horizontalCentered="1" verticalCentered="1"/>
  <pageMargins left="0.68" right="0.27" top="0.48" bottom="0.5905511811023623" header="0.59" footer="0.5118110236220472"/>
  <pageSetup horizontalDpi="600" verticalDpi="600" orientation="portrait" paperSize="9" r:id="rId1"/>
  <headerFooter alignWithMargins="0">
    <oddHeader>&amp;RZałącznik nr 2
do uchwały Rady Powiatu Nr  VII/      /07
z dnia  19 kwietnia 2007 roku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/>
  <dimension ref="A1:G607"/>
  <sheetViews>
    <sheetView workbookViewId="0" topLeftCell="A1">
      <selection activeCell="D18" sqref="D18"/>
    </sheetView>
  </sheetViews>
  <sheetFormatPr defaultColWidth="9.00390625" defaultRowHeight="12.75"/>
  <cols>
    <col min="1" max="1" width="4.875" style="66" bestFit="1" customWidth="1"/>
    <col min="2" max="2" width="7.75390625" style="66" bestFit="1" customWidth="1"/>
    <col min="3" max="3" width="8.125" style="66" bestFit="1" customWidth="1"/>
    <col min="4" max="4" width="32.125" style="67" customWidth="1"/>
    <col min="5" max="5" width="15.625" style="48" customWidth="1"/>
    <col min="6" max="6" width="13.25390625" style="71" customWidth="1"/>
    <col min="7" max="7" width="12.875" style="285" customWidth="1"/>
    <col min="8" max="16384" width="9.125" style="67" customWidth="1"/>
  </cols>
  <sheetData>
    <row r="1" spans="5:7" ht="12.75">
      <c r="E1" s="73"/>
      <c r="F1" s="67"/>
      <c r="G1" s="52" t="s">
        <v>249</v>
      </c>
    </row>
    <row r="2" spans="5:7" ht="14.25">
      <c r="E2" s="73"/>
      <c r="F2" s="73"/>
      <c r="G2" s="283" t="s">
        <v>331</v>
      </c>
    </row>
    <row r="3" spans="5:7" ht="14.25">
      <c r="E3" s="73"/>
      <c r="F3" s="73"/>
      <c r="G3" s="283" t="s">
        <v>332</v>
      </c>
    </row>
    <row r="4" ht="6.75" customHeight="1">
      <c r="G4" s="284"/>
    </row>
    <row r="5" ht="6.75" customHeight="1">
      <c r="G5" s="44"/>
    </row>
    <row r="6" spans="1:7" ht="12.75">
      <c r="A6" s="311" t="s">
        <v>166</v>
      </c>
      <c r="B6" s="311"/>
      <c r="C6" s="311"/>
      <c r="D6" s="311"/>
      <c r="E6" s="311"/>
      <c r="F6" s="311"/>
      <c r="G6" s="311"/>
    </row>
    <row r="7" spans="1:7" ht="12.75">
      <c r="A7" s="311" t="s">
        <v>309</v>
      </c>
      <c r="B7" s="311"/>
      <c r="C7" s="311"/>
      <c r="D7" s="311"/>
      <c r="E7" s="311"/>
      <c r="F7" s="311"/>
      <c r="G7" s="311"/>
    </row>
    <row r="8" spans="2:4" ht="8.25" customHeight="1">
      <c r="B8" s="75"/>
      <c r="C8" s="262"/>
      <c r="D8" s="76"/>
    </row>
    <row r="9" spans="1:7" s="77" customFormat="1" ht="66" customHeight="1">
      <c r="A9" s="263" t="s">
        <v>66</v>
      </c>
      <c r="B9" s="263" t="s">
        <v>67</v>
      </c>
      <c r="C9" s="263" t="s">
        <v>128</v>
      </c>
      <c r="D9" s="34" t="s">
        <v>68</v>
      </c>
      <c r="E9" s="40" t="s">
        <v>250</v>
      </c>
      <c r="F9" s="264" t="s">
        <v>70</v>
      </c>
      <c r="G9" s="40" t="s">
        <v>251</v>
      </c>
    </row>
    <row r="10" spans="1:7" s="78" customFormat="1" ht="12.75">
      <c r="A10" s="162">
        <v>1</v>
      </c>
      <c r="B10" s="162">
        <v>2</v>
      </c>
      <c r="C10" s="162">
        <v>3</v>
      </c>
      <c r="D10" s="161">
        <v>4</v>
      </c>
      <c r="E10" s="161">
        <v>5</v>
      </c>
      <c r="F10" s="164">
        <v>6</v>
      </c>
      <c r="G10" s="164">
        <v>7</v>
      </c>
    </row>
    <row r="11" spans="1:7" s="42" customFormat="1" ht="12.75">
      <c r="A11" s="79" t="s">
        <v>129</v>
      </c>
      <c r="B11" s="80"/>
      <c r="C11" s="80"/>
      <c r="D11" s="41" t="s">
        <v>130</v>
      </c>
      <c r="E11" s="81">
        <f>E12</f>
        <v>35000</v>
      </c>
      <c r="F11" s="81">
        <f>F12</f>
        <v>35000</v>
      </c>
      <c r="G11" s="46">
        <f>SUM(G18)</f>
        <v>4391</v>
      </c>
    </row>
    <row r="12" spans="1:7" s="42" customFormat="1" ht="25.5">
      <c r="A12" s="79"/>
      <c r="B12" s="265" t="s">
        <v>131</v>
      </c>
      <c r="C12" s="80"/>
      <c r="D12" s="41" t="s">
        <v>132</v>
      </c>
      <c r="E12" s="81">
        <f>SUM(E13)</f>
        <v>35000</v>
      </c>
      <c r="F12" s="51">
        <f>SUM(F13:F17)</f>
        <v>35000</v>
      </c>
      <c r="G12" s="287">
        <v>0</v>
      </c>
    </row>
    <row r="13" spans="1:7" s="42" customFormat="1" ht="63.75">
      <c r="A13" s="84"/>
      <c r="B13" s="265"/>
      <c r="C13" s="82" t="s">
        <v>133</v>
      </c>
      <c r="D13" s="266" t="s">
        <v>134</v>
      </c>
      <c r="E13" s="83">
        <v>35000</v>
      </c>
      <c r="F13" s="50"/>
      <c r="G13" s="163"/>
    </row>
    <row r="14" spans="1:7" s="42" customFormat="1" ht="12.75">
      <c r="A14" s="84"/>
      <c r="B14" s="260"/>
      <c r="C14" s="267">
        <v>4110</v>
      </c>
      <c r="D14" s="266" t="s">
        <v>252</v>
      </c>
      <c r="E14" s="83"/>
      <c r="F14" s="50">
        <v>500</v>
      </c>
      <c r="G14" s="163"/>
    </row>
    <row r="15" spans="1:7" s="42" customFormat="1" ht="12.75">
      <c r="A15" s="84"/>
      <c r="B15" s="260"/>
      <c r="C15" s="268">
        <v>4120</v>
      </c>
      <c r="D15" s="269" t="s">
        <v>253</v>
      </c>
      <c r="E15" s="81"/>
      <c r="F15" s="50">
        <v>75</v>
      </c>
      <c r="G15" s="163"/>
    </row>
    <row r="16" spans="1:7" s="42" customFormat="1" ht="12.75">
      <c r="A16" s="84"/>
      <c r="B16" s="260"/>
      <c r="C16" s="268">
        <v>4170</v>
      </c>
      <c r="D16" s="269" t="s">
        <v>254</v>
      </c>
      <c r="E16" s="81"/>
      <c r="F16" s="50">
        <v>3000</v>
      </c>
      <c r="G16" s="163"/>
    </row>
    <row r="17" spans="1:7" s="42" customFormat="1" ht="12.75">
      <c r="A17" s="84"/>
      <c r="B17" s="261"/>
      <c r="C17" s="268">
        <v>4300</v>
      </c>
      <c r="D17" s="269" t="s">
        <v>255</v>
      </c>
      <c r="E17" s="81"/>
      <c r="F17" s="50">
        <v>31425</v>
      </c>
      <c r="G17" s="163"/>
    </row>
    <row r="18" spans="1:7" s="42" customFormat="1" ht="12.75">
      <c r="A18" s="84"/>
      <c r="B18" s="265" t="s">
        <v>256</v>
      </c>
      <c r="C18" s="80"/>
      <c r="D18" s="41" t="s">
        <v>257</v>
      </c>
      <c r="E18" s="81">
        <f>SUM(E19)</f>
        <v>0</v>
      </c>
      <c r="F18" s="51">
        <f>SUM(F19)</f>
        <v>0</v>
      </c>
      <c r="G18" s="51">
        <f>SUM(G19)</f>
        <v>4391</v>
      </c>
    </row>
    <row r="19" spans="1:7" s="42" customFormat="1" ht="51">
      <c r="A19" s="85"/>
      <c r="B19" s="80"/>
      <c r="C19" s="80" t="s">
        <v>258</v>
      </c>
      <c r="D19" s="266" t="s">
        <v>259</v>
      </c>
      <c r="E19" s="83"/>
      <c r="F19" s="50"/>
      <c r="G19" s="50">
        <v>4391</v>
      </c>
    </row>
    <row r="20" spans="1:7" s="42" customFormat="1" ht="12.75">
      <c r="A20" s="85" t="s">
        <v>135</v>
      </c>
      <c r="B20" s="85"/>
      <c r="C20" s="80"/>
      <c r="D20" s="41" t="s">
        <v>136</v>
      </c>
      <c r="E20" s="81">
        <f>SUM(E21)</f>
        <v>20000</v>
      </c>
      <c r="F20" s="51">
        <f>SUM(F21)</f>
        <v>20000</v>
      </c>
      <c r="G20" s="51">
        <f>SUM(G21)</f>
        <v>869000</v>
      </c>
    </row>
    <row r="21" spans="1:7" s="42" customFormat="1" ht="25.5">
      <c r="A21" s="79"/>
      <c r="B21" s="80" t="s">
        <v>137</v>
      </c>
      <c r="C21" s="80"/>
      <c r="D21" s="41" t="s">
        <v>138</v>
      </c>
      <c r="E21" s="81">
        <f>SUM(E22:E28)</f>
        <v>20000</v>
      </c>
      <c r="F21" s="81">
        <f>SUM(F22:F28)</f>
        <v>20000</v>
      </c>
      <c r="G21" s="46">
        <f>SUM(G22:G28)</f>
        <v>869000</v>
      </c>
    </row>
    <row r="22" spans="1:7" s="42" customFormat="1" ht="63.75">
      <c r="A22" s="84"/>
      <c r="B22" s="79"/>
      <c r="C22" s="80" t="s">
        <v>133</v>
      </c>
      <c r="D22" s="266" t="s">
        <v>134</v>
      </c>
      <c r="E22" s="86">
        <v>20000</v>
      </c>
      <c r="F22" s="50"/>
      <c r="G22" s="163"/>
    </row>
    <row r="23" spans="1:7" s="42" customFormat="1" ht="12.75">
      <c r="A23" s="84"/>
      <c r="B23" s="84"/>
      <c r="C23" s="80" t="s">
        <v>277</v>
      </c>
      <c r="D23" s="266" t="s">
        <v>278</v>
      </c>
      <c r="E23" s="86"/>
      <c r="F23" s="50">
        <v>8000</v>
      </c>
      <c r="G23" s="163"/>
    </row>
    <row r="24" spans="1:7" s="42" customFormat="1" ht="12.75">
      <c r="A24" s="84"/>
      <c r="B24" s="84"/>
      <c r="C24" s="80" t="s">
        <v>260</v>
      </c>
      <c r="D24" s="266" t="s">
        <v>255</v>
      </c>
      <c r="E24" s="86"/>
      <c r="F24" s="50">
        <v>5000</v>
      </c>
      <c r="G24" s="163"/>
    </row>
    <row r="25" spans="1:7" s="42" customFormat="1" ht="12.75">
      <c r="A25" s="84"/>
      <c r="B25" s="84"/>
      <c r="C25" s="80" t="s">
        <v>261</v>
      </c>
      <c r="D25" s="266" t="s">
        <v>262</v>
      </c>
      <c r="E25" s="86"/>
      <c r="F25" s="50">
        <v>2000</v>
      </c>
      <c r="G25" s="163"/>
    </row>
    <row r="26" spans="1:7" s="42" customFormat="1" ht="12.75">
      <c r="A26" s="84"/>
      <c r="B26" s="84"/>
      <c r="C26" s="80" t="s">
        <v>310</v>
      </c>
      <c r="D26" s="266"/>
      <c r="E26" s="86"/>
      <c r="F26" s="50">
        <v>2000</v>
      </c>
      <c r="G26" s="163"/>
    </row>
    <row r="27" spans="1:7" s="42" customFormat="1" ht="12.75">
      <c r="A27" s="84"/>
      <c r="B27" s="84"/>
      <c r="C27" s="80" t="s">
        <v>311</v>
      </c>
      <c r="D27" s="256"/>
      <c r="E27" s="86"/>
      <c r="F27" s="50">
        <v>3000</v>
      </c>
      <c r="G27" s="163"/>
    </row>
    <row r="28" spans="1:7" s="42" customFormat="1" ht="42" customHeight="1">
      <c r="A28" s="84"/>
      <c r="B28" s="85"/>
      <c r="C28" s="80" t="s">
        <v>258</v>
      </c>
      <c r="D28" s="266" t="s">
        <v>259</v>
      </c>
      <c r="E28" s="81"/>
      <c r="F28" s="50"/>
      <c r="G28" s="50">
        <v>869000</v>
      </c>
    </row>
    <row r="29" spans="1:7" s="42" customFormat="1" ht="12.75">
      <c r="A29" s="80" t="s">
        <v>139</v>
      </c>
      <c r="B29" s="80"/>
      <c r="C29" s="80"/>
      <c r="D29" s="41" t="s">
        <v>140</v>
      </c>
      <c r="E29" s="81">
        <f>SUM(E30,E33,E36)</f>
        <v>265253</v>
      </c>
      <c r="F29" s="46">
        <f>SUM(F30,F33,F36)</f>
        <v>265253</v>
      </c>
      <c r="G29" s="46">
        <f>SUM(G30,G33,G36)</f>
        <v>0</v>
      </c>
    </row>
    <row r="30" spans="1:7" s="42" customFormat="1" ht="18" customHeight="1">
      <c r="A30" s="79"/>
      <c r="B30" s="80" t="s">
        <v>141</v>
      </c>
      <c r="C30" s="80"/>
      <c r="D30" s="41" t="s">
        <v>142</v>
      </c>
      <c r="E30" s="81">
        <f>SUM(E31)</f>
        <v>40000</v>
      </c>
      <c r="F30" s="51">
        <f>SUM(F31:F32)</f>
        <v>40000</v>
      </c>
      <c r="G30" s="51">
        <f>SUM(G31:G32)</f>
        <v>0</v>
      </c>
    </row>
    <row r="31" spans="1:7" s="42" customFormat="1" ht="63.75">
      <c r="A31" s="84"/>
      <c r="B31" s="79"/>
      <c r="C31" s="80" t="s">
        <v>133</v>
      </c>
      <c r="D31" s="266" t="s">
        <v>134</v>
      </c>
      <c r="E31" s="83">
        <v>40000</v>
      </c>
      <c r="F31" s="50"/>
      <c r="G31" s="163"/>
    </row>
    <row r="32" spans="1:7" s="42" customFormat="1" ht="12.75">
      <c r="A32" s="84"/>
      <c r="B32" s="85"/>
      <c r="C32" s="80" t="s">
        <v>260</v>
      </c>
      <c r="D32" s="266" t="s">
        <v>255</v>
      </c>
      <c r="E32" s="81"/>
      <c r="F32" s="50">
        <v>40000</v>
      </c>
      <c r="G32" s="163"/>
    </row>
    <row r="33" spans="1:7" s="42" customFormat="1" ht="25.5">
      <c r="A33" s="84"/>
      <c r="B33" s="80" t="s">
        <v>143</v>
      </c>
      <c r="C33" s="80"/>
      <c r="D33" s="41" t="s">
        <v>144</v>
      </c>
      <c r="E33" s="81">
        <f>SUM(E34)</f>
        <v>9000</v>
      </c>
      <c r="F33" s="51">
        <f>SUM(F34:F35)</f>
        <v>9000</v>
      </c>
      <c r="G33" s="51">
        <f>SUM(G34:G35)</f>
        <v>0</v>
      </c>
    </row>
    <row r="34" spans="1:7" s="42" customFormat="1" ht="63.75">
      <c r="A34" s="84"/>
      <c r="B34" s="79"/>
      <c r="C34" s="80" t="s">
        <v>133</v>
      </c>
      <c r="D34" s="266" t="s">
        <v>134</v>
      </c>
      <c r="E34" s="86">
        <v>9000</v>
      </c>
      <c r="F34" s="50"/>
      <c r="G34" s="163"/>
    </row>
    <row r="35" spans="1:7" s="42" customFormat="1" ht="12.75">
      <c r="A35" s="85"/>
      <c r="B35" s="85"/>
      <c r="C35" s="80" t="s">
        <v>260</v>
      </c>
      <c r="D35" s="266" t="s">
        <v>255</v>
      </c>
      <c r="E35" s="86"/>
      <c r="F35" s="50">
        <v>9000</v>
      </c>
      <c r="G35" s="163"/>
    </row>
    <row r="36" spans="1:7" s="42" customFormat="1" ht="12.75">
      <c r="A36" s="80" t="s">
        <v>139</v>
      </c>
      <c r="B36" s="80" t="s">
        <v>145</v>
      </c>
      <c r="C36" s="80"/>
      <c r="D36" s="41" t="s">
        <v>146</v>
      </c>
      <c r="E36" s="81">
        <f>SUM(E37:E50)</f>
        <v>216253</v>
      </c>
      <c r="F36" s="81">
        <f>SUM(F37:F50)</f>
        <v>216253</v>
      </c>
      <c r="G36" s="46">
        <f>SUM(G37:G50)</f>
        <v>0</v>
      </c>
    </row>
    <row r="37" spans="1:7" s="42" customFormat="1" ht="63.75">
      <c r="A37" s="270"/>
      <c r="B37" s="79"/>
      <c r="C37" s="261" t="s">
        <v>133</v>
      </c>
      <c r="D37" s="259" t="s">
        <v>134</v>
      </c>
      <c r="E37" s="86">
        <v>216253</v>
      </c>
      <c r="F37" s="50"/>
      <c r="G37" s="163"/>
    </row>
    <row r="38" spans="1:7" s="42" customFormat="1" ht="12.75" customHeight="1">
      <c r="A38" s="271"/>
      <c r="B38" s="84"/>
      <c r="C38" s="82" t="s">
        <v>263</v>
      </c>
      <c r="D38" s="266" t="s">
        <v>264</v>
      </c>
      <c r="E38" s="86"/>
      <c r="F38" s="50">
        <v>51300</v>
      </c>
      <c r="G38" s="163"/>
    </row>
    <row r="39" spans="1:7" s="42" customFormat="1" ht="25.5">
      <c r="A39" s="271"/>
      <c r="B39" s="84"/>
      <c r="C39" s="82" t="s">
        <v>265</v>
      </c>
      <c r="D39" s="266" t="s">
        <v>266</v>
      </c>
      <c r="E39" s="86"/>
      <c r="F39" s="50">
        <v>78400</v>
      </c>
      <c r="G39" s="163"/>
    </row>
    <row r="40" spans="1:7" s="42" customFormat="1" ht="12.75">
      <c r="A40" s="272"/>
      <c r="B40" s="273"/>
      <c r="C40" s="82" t="s">
        <v>267</v>
      </c>
      <c r="D40" s="266" t="s">
        <v>268</v>
      </c>
      <c r="E40" s="86"/>
      <c r="F40" s="50">
        <v>9900</v>
      </c>
      <c r="G40" s="163"/>
    </row>
    <row r="41" spans="1:7" s="42" customFormat="1" ht="12.75">
      <c r="A41" s="271"/>
      <c r="B41" s="84"/>
      <c r="C41" s="82" t="s">
        <v>269</v>
      </c>
      <c r="D41" s="266" t="s">
        <v>270</v>
      </c>
      <c r="E41" s="86"/>
      <c r="F41" s="50">
        <v>25200</v>
      </c>
      <c r="G41" s="163"/>
    </row>
    <row r="42" spans="1:7" s="42" customFormat="1" ht="12.75">
      <c r="A42" s="271"/>
      <c r="B42" s="84"/>
      <c r="C42" s="82" t="s">
        <v>271</v>
      </c>
      <c r="D42" s="266" t="s">
        <v>253</v>
      </c>
      <c r="E42" s="86"/>
      <c r="F42" s="50">
        <v>3500</v>
      </c>
      <c r="G42" s="163"/>
    </row>
    <row r="43" spans="1:7" s="42" customFormat="1" ht="12.75">
      <c r="A43" s="271"/>
      <c r="B43" s="84"/>
      <c r="C43" s="82" t="s">
        <v>272</v>
      </c>
      <c r="D43" s="266" t="s">
        <v>254</v>
      </c>
      <c r="E43" s="86"/>
      <c r="F43" s="50">
        <v>3000</v>
      </c>
      <c r="G43" s="163"/>
    </row>
    <row r="44" spans="1:7" s="42" customFormat="1" ht="12.75">
      <c r="A44" s="272"/>
      <c r="B44" s="273"/>
      <c r="C44" s="82" t="s">
        <v>273</v>
      </c>
      <c r="D44" s="266" t="s">
        <v>274</v>
      </c>
      <c r="E44" s="86"/>
      <c r="F44" s="50">
        <v>5813</v>
      </c>
      <c r="G44" s="163"/>
    </row>
    <row r="45" spans="1:7" s="42" customFormat="1" ht="12.75">
      <c r="A45" s="272"/>
      <c r="B45" s="273"/>
      <c r="C45" s="82" t="s">
        <v>275</v>
      </c>
      <c r="D45" s="266" t="s">
        <v>276</v>
      </c>
      <c r="E45" s="86"/>
      <c r="F45" s="50">
        <v>0</v>
      </c>
      <c r="G45" s="163"/>
    </row>
    <row r="46" spans="1:7" s="42" customFormat="1" ht="12.75">
      <c r="A46" s="272"/>
      <c r="B46" s="273"/>
      <c r="C46" s="82" t="s">
        <v>277</v>
      </c>
      <c r="D46" s="266" t="s">
        <v>278</v>
      </c>
      <c r="E46" s="86"/>
      <c r="F46" s="50">
        <v>3000</v>
      </c>
      <c r="G46" s="163"/>
    </row>
    <row r="47" spans="1:7" s="42" customFormat="1" ht="12.75">
      <c r="A47" s="271"/>
      <c r="B47" s="84"/>
      <c r="C47" s="82" t="s">
        <v>260</v>
      </c>
      <c r="D47" s="266" t="s">
        <v>255</v>
      </c>
      <c r="E47" s="86"/>
      <c r="F47" s="50">
        <v>30040</v>
      </c>
      <c r="G47" s="163"/>
    </row>
    <row r="48" spans="1:7" s="42" customFormat="1" ht="12.75">
      <c r="A48" s="271"/>
      <c r="B48" s="84"/>
      <c r="C48" s="82" t="s">
        <v>279</v>
      </c>
      <c r="D48" s="266" t="s">
        <v>280</v>
      </c>
      <c r="E48" s="86"/>
      <c r="F48" s="50">
        <v>500</v>
      </c>
      <c r="G48" s="163"/>
    </row>
    <row r="49" spans="1:7" s="42" customFormat="1" ht="12.75">
      <c r="A49" s="271"/>
      <c r="B49" s="84"/>
      <c r="C49" s="82" t="s">
        <v>261</v>
      </c>
      <c r="D49" s="266" t="s">
        <v>281</v>
      </c>
      <c r="E49" s="86"/>
      <c r="F49" s="50">
        <v>2000</v>
      </c>
      <c r="G49" s="163"/>
    </row>
    <row r="50" spans="1:7" s="42" customFormat="1" ht="25.5">
      <c r="A50" s="271"/>
      <c r="B50" s="84"/>
      <c r="C50" s="82" t="s">
        <v>282</v>
      </c>
      <c r="D50" s="266" t="s">
        <v>283</v>
      </c>
      <c r="E50" s="86"/>
      <c r="F50" s="50">
        <v>3600</v>
      </c>
      <c r="G50" s="163"/>
    </row>
    <row r="51" spans="1:7" s="42" customFormat="1" ht="12.75">
      <c r="A51" s="80" t="s">
        <v>147</v>
      </c>
      <c r="B51" s="80"/>
      <c r="C51" s="80"/>
      <c r="D51" s="41" t="s">
        <v>148</v>
      </c>
      <c r="E51" s="81">
        <f>SUM(E52,E56)</f>
        <v>232542</v>
      </c>
      <c r="F51" s="46">
        <f>SUM(F52,F56)</f>
        <v>232542</v>
      </c>
      <c r="G51" s="46">
        <f>SUM(G52,G56)</f>
        <v>0</v>
      </c>
    </row>
    <row r="52" spans="1:7" s="42" customFormat="1" ht="12.75">
      <c r="A52" s="79"/>
      <c r="B52" s="80" t="s">
        <v>149</v>
      </c>
      <c r="C52" s="80"/>
      <c r="D52" s="41" t="s">
        <v>150</v>
      </c>
      <c r="E52" s="81">
        <f>SUM(E53)</f>
        <v>204542</v>
      </c>
      <c r="F52" s="51">
        <f>SUM(F54:F55)</f>
        <v>204542</v>
      </c>
      <c r="G52" s="51">
        <f>SUM(G54:G55)</f>
        <v>0</v>
      </c>
    </row>
    <row r="53" spans="1:7" s="42" customFormat="1" ht="63.75">
      <c r="A53" s="84"/>
      <c r="B53" s="79"/>
      <c r="C53" s="80" t="s">
        <v>133</v>
      </c>
      <c r="D53" s="266" t="s">
        <v>134</v>
      </c>
      <c r="E53" s="83">
        <v>204542</v>
      </c>
      <c r="F53" s="50"/>
      <c r="G53" s="163"/>
    </row>
    <row r="54" spans="1:7" s="42" customFormat="1" ht="13.5" customHeight="1">
      <c r="A54" s="84"/>
      <c r="B54" s="84"/>
      <c r="C54" s="80" t="s">
        <v>263</v>
      </c>
      <c r="D54" s="266" t="s">
        <v>264</v>
      </c>
      <c r="E54" s="81"/>
      <c r="F54" s="50">
        <v>179867</v>
      </c>
      <c r="G54" s="163"/>
    </row>
    <row r="55" spans="1:7" s="42" customFormat="1" ht="12.75">
      <c r="A55" s="84"/>
      <c r="B55" s="84"/>
      <c r="C55" s="80" t="s">
        <v>269</v>
      </c>
      <c r="D55" s="266" t="s">
        <v>270</v>
      </c>
      <c r="E55" s="81"/>
      <c r="F55" s="50">
        <v>24675</v>
      </c>
      <c r="G55" s="163"/>
    </row>
    <row r="56" spans="1:7" s="42" customFormat="1" ht="12.75">
      <c r="A56" s="84"/>
      <c r="B56" s="80" t="s">
        <v>151</v>
      </c>
      <c r="C56" s="80"/>
      <c r="D56" s="41" t="s">
        <v>152</v>
      </c>
      <c r="E56" s="81">
        <f>SUM(E57)</f>
        <v>28000</v>
      </c>
      <c r="F56" s="51">
        <f>SUM(F58:F65)</f>
        <v>28000</v>
      </c>
      <c r="G56" s="51">
        <f>SUM(G57:G62)</f>
        <v>0</v>
      </c>
    </row>
    <row r="57" spans="1:7" s="42" customFormat="1" ht="63.75">
      <c r="A57" s="84"/>
      <c r="B57" s="79"/>
      <c r="C57" s="80" t="s">
        <v>133</v>
      </c>
      <c r="D57" s="266" t="s">
        <v>134</v>
      </c>
      <c r="E57" s="86">
        <v>28000</v>
      </c>
      <c r="F57" s="50"/>
      <c r="G57" s="163"/>
    </row>
    <row r="58" spans="1:7" s="42" customFormat="1" ht="12.75">
      <c r="A58" s="84"/>
      <c r="B58" s="84"/>
      <c r="C58" s="80" t="s">
        <v>269</v>
      </c>
      <c r="D58" s="266" t="s">
        <v>270</v>
      </c>
      <c r="E58" s="86"/>
      <c r="F58" s="50">
        <v>1495</v>
      </c>
      <c r="G58" s="163"/>
    </row>
    <row r="59" spans="1:7" s="42" customFormat="1" ht="12.75">
      <c r="A59" s="84"/>
      <c r="B59" s="84"/>
      <c r="C59" s="80" t="s">
        <v>271</v>
      </c>
      <c r="D59" s="266" t="s">
        <v>253</v>
      </c>
      <c r="E59" s="86"/>
      <c r="F59" s="50">
        <v>47</v>
      </c>
      <c r="G59" s="163"/>
    </row>
    <row r="60" spans="1:7" s="42" customFormat="1" ht="12.75">
      <c r="A60" s="84"/>
      <c r="B60" s="84"/>
      <c r="C60" s="80" t="s">
        <v>272</v>
      </c>
      <c r="D60" s="256" t="s">
        <v>254</v>
      </c>
      <c r="E60" s="86"/>
      <c r="F60" s="50">
        <v>11150</v>
      </c>
      <c r="G60" s="163"/>
    </row>
    <row r="61" spans="1:7" s="42" customFormat="1" ht="12.75">
      <c r="A61" s="84"/>
      <c r="B61" s="84"/>
      <c r="C61" s="80" t="s">
        <v>273</v>
      </c>
      <c r="D61" s="266" t="s">
        <v>274</v>
      </c>
      <c r="E61" s="86"/>
      <c r="F61" s="50">
        <v>4905</v>
      </c>
      <c r="G61" s="163"/>
    </row>
    <row r="62" spans="1:7" s="42" customFormat="1" ht="12.75">
      <c r="A62" s="84"/>
      <c r="B62" s="84"/>
      <c r="C62" s="85" t="s">
        <v>260</v>
      </c>
      <c r="D62" s="266" t="s">
        <v>255</v>
      </c>
      <c r="E62" s="86"/>
      <c r="F62" s="50">
        <v>6032</v>
      </c>
      <c r="G62" s="163"/>
    </row>
    <row r="63" spans="1:7" s="42" customFormat="1" ht="38.25">
      <c r="A63" s="84"/>
      <c r="B63" s="84"/>
      <c r="C63" s="80" t="s">
        <v>312</v>
      </c>
      <c r="D63" s="280" t="s">
        <v>317</v>
      </c>
      <c r="E63" s="86"/>
      <c r="F63" s="50">
        <v>82</v>
      </c>
      <c r="G63" s="163"/>
    </row>
    <row r="64" spans="1:7" s="42" customFormat="1" ht="25.5">
      <c r="A64" s="84"/>
      <c r="B64" s="84"/>
      <c r="C64" s="80" t="s">
        <v>313</v>
      </c>
      <c r="D64" s="280" t="s">
        <v>318</v>
      </c>
      <c r="E64" s="86"/>
      <c r="F64" s="50">
        <v>4112</v>
      </c>
      <c r="G64" s="163"/>
    </row>
    <row r="65" spans="1:7" s="42" customFormat="1" ht="38.25">
      <c r="A65" s="84"/>
      <c r="B65" s="84"/>
      <c r="C65" s="79" t="s">
        <v>314</v>
      </c>
      <c r="D65" s="280" t="s">
        <v>319</v>
      </c>
      <c r="E65" s="81"/>
      <c r="F65" s="50">
        <v>177</v>
      </c>
      <c r="G65" s="163"/>
    </row>
    <row r="66" spans="1:7" s="42" customFormat="1" ht="25.5">
      <c r="A66" s="79" t="s">
        <v>153</v>
      </c>
      <c r="B66" s="79"/>
      <c r="C66" s="80"/>
      <c r="D66" s="41" t="s">
        <v>154</v>
      </c>
      <c r="E66" s="81">
        <f>SUM(E67,E96)</f>
        <v>2278000</v>
      </c>
      <c r="F66" s="81">
        <f>SUM(F67,F96)</f>
        <v>2278000</v>
      </c>
      <c r="G66" s="46">
        <f>G67</f>
        <v>5000</v>
      </c>
    </row>
    <row r="67" spans="1:7" s="42" customFormat="1" ht="25.5">
      <c r="A67" s="80"/>
      <c r="B67" s="82" t="s">
        <v>155</v>
      </c>
      <c r="C67" s="82"/>
      <c r="D67" s="41" t="s">
        <v>156</v>
      </c>
      <c r="E67" s="81">
        <f>SUM(E68:E68)</f>
        <v>2275000</v>
      </c>
      <c r="F67" s="46">
        <f>SUM(F69:F95)</f>
        <v>2275000</v>
      </c>
      <c r="G67" s="51">
        <f>SUM(G68:G95)</f>
        <v>5000</v>
      </c>
    </row>
    <row r="68" spans="1:7" s="42" customFormat="1" ht="63.75">
      <c r="A68" s="291" t="s">
        <v>153</v>
      </c>
      <c r="B68" s="80" t="s">
        <v>155</v>
      </c>
      <c r="C68" s="82" t="s">
        <v>133</v>
      </c>
      <c r="D68" s="266" t="s">
        <v>134</v>
      </c>
      <c r="E68" s="50">
        <f>2240000+35000</f>
        <v>2275000</v>
      </c>
      <c r="F68" s="50"/>
      <c r="G68" s="288"/>
    </row>
    <row r="69" spans="1:7" s="42" customFormat="1" ht="38.25">
      <c r="A69" s="271"/>
      <c r="B69" s="84"/>
      <c r="C69" s="261" t="s">
        <v>284</v>
      </c>
      <c r="D69" s="259" t="s">
        <v>285</v>
      </c>
      <c r="E69" s="276"/>
      <c r="F69" s="274">
        <v>146000</v>
      </c>
      <c r="G69" s="290"/>
    </row>
    <row r="70" spans="1:7" s="42" customFormat="1" ht="15.75" customHeight="1">
      <c r="A70" s="271"/>
      <c r="B70" s="84"/>
      <c r="C70" s="82" t="s">
        <v>263</v>
      </c>
      <c r="D70" s="266" t="s">
        <v>264</v>
      </c>
      <c r="E70" s="86"/>
      <c r="F70" s="50">
        <v>18000</v>
      </c>
      <c r="G70" s="288"/>
    </row>
    <row r="71" spans="1:7" s="42" customFormat="1" ht="12.75">
      <c r="A71" s="271"/>
      <c r="B71" s="84"/>
      <c r="C71" s="82" t="s">
        <v>267</v>
      </c>
      <c r="D71" s="266" t="s">
        <v>268</v>
      </c>
      <c r="E71" s="86"/>
      <c r="F71" s="50">
        <v>2000</v>
      </c>
      <c r="G71" s="288"/>
    </row>
    <row r="72" spans="1:7" s="42" customFormat="1" ht="27" customHeight="1">
      <c r="A72" s="271"/>
      <c r="B72" s="84"/>
      <c r="C72" s="82" t="s">
        <v>286</v>
      </c>
      <c r="D72" s="266" t="s">
        <v>287</v>
      </c>
      <c r="E72" s="86"/>
      <c r="F72" s="50">
        <v>1462000</v>
      </c>
      <c r="G72" s="288"/>
    </row>
    <row r="73" spans="1:7" s="42" customFormat="1" ht="38.25">
      <c r="A73" s="271"/>
      <c r="B73" s="84"/>
      <c r="C73" s="82" t="s">
        <v>288</v>
      </c>
      <c r="D73" s="266" t="s">
        <v>289</v>
      </c>
      <c r="E73" s="86"/>
      <c r="F73" s="50">
        <v>103000</v>
      </c>
      <c r="G73" s="288"/>
    </row>
    <row r="74" spans="1:7" s="42" customFormat="1" ht="38.25">
      <c r="A74" s="271"/>
      <c r="B74" s="84"/>
      <c r="C74" s="82" t="s">
        <v>290</v>
      </c>
      <c r="D74" s="266" t="s">
        <v>291</v>
      </c>
      <c r="E74" s="86"/>
      <c r="F74" s="50">
        <v>119000</v>
      </c>
      <c r="G74" s="288"/>
    </row>
    <row r="75" spans="1:7" s="42" customFormat="1" ht="51">
      <c r="A75" s="271"/>
      <c r="B75" s="84"/>
      <c r="C75" s="82" t="s">
        <v>315</v>
      </c>
      <c r="D75" s="256" t="s">
        <v>322</v>
      </c>
      <c r="E75" s="86"/>
      <c r="F75" s="50">
        <v>30000</v>
      </c>
      <c r="G75" s="288"/>
    </row>
    <row r="76" spans="1:7" s="42" customFormat="1" ht="12.75">
      <c r="A76" s="271"/>
      <c r="B76" s="84"/>
      <c r="C76" s="82" t="s">
        <v>269</v>
      </c>
      <c r="D76" s="266" t="s">
        <v>270</v>
      </c>
      <c r="E76" s="86"/>
      <c r="F76" s="50">
        <v>3500</v>
      </c>
      <c r="G76" s="288"/>
    </row>
    <row r="77" spans="1:7" s="42" customFormat="1" ht="12.75">
      <c r="A77" s="271"/>
      <c r="B77" s="84"/>
      <c r="C77" s="82" t="s">
        <v>271</v>
      </c>
      <c r="D77" s="266" t="s">
        <v>253</v>
      </c>
      <c r="E77" s="86"/>
      <c r="F77" s="50">
        <v>500</v>
      </c>
      <c r="G77" s="288"/>
    </row>
    <row r="78" spans="1:7" s="42" customFormat="1" ht="26.25" customHeight="1">
      <c r="A78" s="271"/>
      <c r="B78" s="84"/>
      <c r="C78" s="82" t="s">
        <v>292</v>
      </c>
      <c r="D78" s="266" t="s">
        <v>293</v>
      </c>
      <c r="E78" s="86"/>
      <c r="F78" s="50">
        <v>102000</v>
      </c>
      <c r="G78" s="288"/>
    </row>
    <row r="79" spans="1:7" s="42" customFormat="1" ht="12.75">
      <c r="A79" s="271"/>
      <c r="B79" s="84"/>
      <c r="C79" s="82" t="s">
        <v>273</v>
      </c>
      <c r="D79" s="266" t="s">
        <v>274</v>
      </c>
      <c r="E79" s="86"/>
      <c r="F79" s="50">
        <f>102000+35000</f>
        <v>137000</v>
      </c>
      <c r="G79" s="288"/>
    </row>
    <row r="80" spans="1:7" s="42" customFormat="1" ht="12.75">
      <c r="A80" s="272"/>
      <c r="B80" s="273"/>
      <c r="C80" s="82" t="s">
        <v>294</v>
      </c>
      <c r="D80" s="266" t="s">
        <v>295</v>
      </c>
      <c r="E80" s="86"/>
      <c r="F80" s="50">
        <v>1000</v>
      </c>
      <c r="G80" s="288"/>
    </row>
    <row r="81" spans="1:7" s="42" customFormat="1" ht="12.75">
      <c r="A81" s="271"/>
      <c r="B81" s="84"/>
      <c r="C81" s="82" t="s">
        <v>275</v>
      </c>
      <c r="D81" s="266" t="s">
        <v>276</v>
      </c>
      <c r="E81" s="86"/>
      <c r="F81" s="50">
        <v>35000</v>
      </c>
      <c r="G81" s="288"/>
    </row>
    <row r="82" spans="1:7" s="42" customFormat="1" ht="12.75">
      <c r="A82" s="271"/>
      <c r="B82" s="84"/>
      <c r="C82" s="82" t="s">
        <v>277</v>
      </c>
      <c r="D82" s="266" t="s">
        <v>278</v>
      </c>
      <c r="E82" s="86"/>
      <c r="F82" s="50">
        <v>20000</v>
      </c>
      <c r="G82" s="288"/>
    </row>
    <row r="83" spans="1:7" s="42" customFormat="1" ht="12.75">
      <c r="A83" s="271"/>
      <c r="B83" s="84"/>
      <c r="C83" s="82" t="s">
        <v>296</v>
      </c>
      <c r="D83" s="266" t="s">
        <v>297</v>
      </c>
      <c r="E83" s="86"/>
      <c r="F83" s="50">
        <v>14987</v>
      </c>
      <c r="G83" s="288"/>
    </row>
    <row r="84" spans="1:7" s="42" customFormat="1" ht="12.75">
      <c r="A84" s="271"/>
      <c r="B84" s="84"/>
      <c r="C84" s="82" t="s">
        <v>260</v>
      </c>
      <c r="D84" s="266" t="s">
        <v>255</v>
      </c>
      <c r="E84" s="86"/>
      <c r="F84" s="50">
        <v>27000</v>
      </c>
      <c r="G84" s="288"/>
    </row>
    <row r="85" spans="1:7" s="42" customFormat="1" ht="18" customHeight="1">
      <c r="A85" s="271"/>
      <c r="B85" s="84"/>
      <c r="C85" s="82" t="s">
        <v>307</v>
      </c>
      <c r="D85" s="281" t="s">
        <v>308</v>
      </c>
      <c r="E85" s="86"/>
      <c r="F85" s="50">
        <v>5000</v>
      </c>
      <c r="G85" s="288"/>
    </row>
    <row r="86" spans="1:7" s="42" customFormat="1" ht="38.25">
      <c r="A86" s="271"/>
      <c r="B86" s="84"/>
      <c r="C86" s="82" t="s">
        <v>316</v>
      </c>
      <c r="D86" s="281" t="s">
        <v>320</v>
      </c>
      <c r="E86" s="86"/>
      <c r="F86" s="50">
        <v>12000</v>
      </c>
      <c r="G86" s="288"/>
    </row>
    <row r="87" spans="1:7" s="42" customFormat="1" ht="38.25">
      <c r="A87" s="271"/>
      <c r="B87" s="84"/>
      <c r="C87" s="82" t="s">
        <v>312</v>
      </c>
      <c r="D87" s="281" t="s">
        <v>317</v>
      </c>
      <c r="E87" s="86"/>
      <c r="F87" s="50">
        <v>12000</v>
      </c>
      <c r="G87" s="288"/>
    </row>
    <row r="88" spans="1:7" s="42" customFormat="1" ht="12.75">
      <c r="A88" s="271"/>
      <c r="B88" s="84"/>
      <c r="C88" s="82" t="s">
        <v>279</v>
      </c>
      <c r="D88" s="266" t="s">
        <v>280</v>
      </c>
      <c r="E88" s="86"/>
      <c r="F88" s="50">
        <v>4000</v>
      </c>
      <c r="G88" s="288"/>
    </row>
    <row r="89" spans="1:7" s="42" customFormat="1" ht="12.75">
      <c r="A89" s="272"/>
      <c r="B89" s="273"/>
      <c r="C89" s="82" t="s">
        <v>261</v>
      </c>
      <c r="D89" s="266" t="s">
        <v>262</v>
      </c>
      <c r="E89" s="86"/>
      <c r="F89" s="50">
        <v>5000</v>
      </c>
      <c r="G89" s="288"/>
    </row>
    <row r="90" spans="1:7" s="42" customFormat="1" ht="25.5">
      <c r="A90" s="271"/>
      <c r="B90" s="84"/>
      <c r="C90" s="82" t="s">
        <v>282</v>
      </c>
      <c r="D90" s="266" t="s">
        <v>283</v>
      </c>
      <c r="E90" s="86"/>
      <c r="F90" s="50">
        <v>788</v>
      </c>
      <c r="G90" s="288"/>
    </row>
    <row r="91" spans="1:7" s="42" customFormat="1" ht="27.75" customHeight="1">
      <c r="A91" s="271"/>
      <c r="B91" s="84"/>
      <c r="C91" s="82" t="s">
        <v>298</v>
      </c>
      <c r="D91" s="266" t="s">
        <v>299</v>
      </c>
      <c r="E91" s="86"/>
      <c r="F91" s="50">
        <v>5000</v>
      </c>
      <c r="G91" s="288"/>
    </row>
    <row r="92" spans="1:7" s="42" customFormat="1" ht="12.75">
      <c r="A92" s="271"/>
      <c r="B92" s="84"/>
      <c r="C92" s="82" t="s">
        <v>300</v>
      </c>
      <c r="D92" s="266" t="s">
        <v>301</v>
      </c>
      <c r="E92" s="86"/>
      <c r="F92" s="50">
        <v>225</v>
      </c>
      <c r="G92" s="288"/>
    </row>
    <row r="93" spans="1:7" s="42" customFormat="1" ht="38.25">
      <c r="A93" s="271"/>
      <c r="B93" s="84"/>
      <c r="C93" s="261" t="s">
        <v>314</v>
      </c>
      <c r="D93" s="280" t="s">
        <v>319</v>
      </c>
      <c r="E93" s="86"/>
      <c r="F93" s="50">
        <v>5000</v>
      </c>
      <c r="G93" s="288"/>
    </row>
    <row r="94" spans="1:7" s="42" customFormat="1" ht="25.5">
      <c r="A94" s="275"/>
      <c r="B94" s="85"/>
      <c r="C94" s="261" t="s">
        <v>311</v>
      </c>
      <c r="D94" s="282" t="s">
        <v>321</v>
      </c>
      <c r="E94" s="86"/>
      <c r="F94" s="50">
        <v>5000</v>
      </c>
      <c r="G94" s="288"/>
    </row>
    <row r="95" spans="1:7" s="42" customFormat="1" ht="41.25" customHeight="1">
      <c r="A95" s="80" t="s">
        <v>153</v>
      </c>
      <c r="B95" s="80" t="s">
        <v>155</v>
      </c>
      <c r="C95" s="82" t="s">
        <v>258</v>
      </c>
      <c r="D95" s="266" t="s">
        <v>259</v>
      </c>
      <c r="E95" s="86"/>
      <c r="F95" s="50"/>
      <c r="G95" s="50">
        <v>5000</v>
      </c>
    </row>
    <row r="96" spans="1:7" s="42" customFormat="1" ht="12.75">
      <c r="A96" s="85"/>
      <c r="B96" s="82" t="s">
        <v>157</v>
      </c>
      <c r="C96" s="80"/>
      <c r="D96" s="279" t="s">
        <v>158</v>
      </c>
      <c r="E96" s="81">
        <f>SUM(E97:E97)</f>
        <v>3000</v>
      </c>
      <c r="F96" s="51">
        <f>SUM(F98:F98)</f>
        <v>3000</v>
      </c>
      <c r="G96" s="51">
        <f>SUM(G98:G98)</f>
        <v>0</v>
      </c>
    </row>
    <row r="97" spans="1:7" s="42" customFormat="1" ht="63.75">
      <c r="A97" s="80" t="s">
        <v>153</v>
      </c>
      <c r="B97" s="82" t="s">
        <v>157</v>
      </c>
      <c r="C97" s="82" t="s">
        <v>133</v>
      </c>
      <c r="D97" s="266" t="s">
        <v>134</v>
      </c>
      <c r="E97" s="86">
        <v>3000</v>
      </c>
      <c r="F97" s="50"/>
      <c r="G97" s="163"/>
    </row>
    <row r="98" spans="1:7" s="42" customFormat="1" ht="12.75">
      <c r="A98" s="80"/>
      <c r="B98" s="82"/>
      <c r="C98" s="82" t="s">
        <v>273</v>
      </c>
      <c r="D98" s="266" t="s">
        <v>274</v>
      </c>
      <c r="E98" s="86"/>
      <c r="F98" s="50">
        <v>3000</v>
      </c>
      <c r="G98" s="163"/>
    </row>
    <row r="99" spans="1:7" s="42" customFormat="1" ht="18" customHeight="1">
      <c r="A99" s="80" t="s">
        <v>159</v>
      </c>
      <c r="B99" s="80"/>
      <c r="C99" s="80"/>
      <c r="D99" s="41" t="s">
        <v>160</v>
      </c>
      <c r="E99" s="81">
        <f>SUM(E100)</f>
        <v>1318061</v>
      </c>
      <c r="F99" s="81">
        <f>SUM(F100)</f>
        <v>1318061</v>
      </c>
      <c r="G99" s="46">
        <f>G100</f>
        <v>0</v>
      </c>
    </row>
    <row r="100" spans="1:7" s="42" customFormat="1" ht="51">
      <c r="A100" s="84"/>
      <c r="B100" s="260" t="s">
        <v>161</v>
      </c>
      <c r="C100" s="85"/>
      <c r="D100" s="292" t="s">
        <v>162</v>
      </c>
      <c r="E100" s="205">
        <f>SUM(E101:E101)</f>
        <v>1318061</v>
      </c>
      <c r="F100" s="293">
        <f>SUM(F102:F102)</f>
        <v>1318061</v>
      </c>
      <c r="G100" s="293">
        <f>SUM(G102:G102)</f>
        <v>0</v>
      </c>
    </row>
    <row r="101" spans="1:7" s="42" customFormat="1" ht="63.75">
      <c r="A101" s="84"/>
      <c r="B101" s="265"/>
      <c r="C101" s="261" t="s">
        <v>133</v>
      </c>
      <c r="D101" s="259" t="s">
        <v>134</v>
      </c>
      <c r="E101" s="276">
        <v>1318061</v>
      </c>
      <c r="F101" s="274"/>
      <c r="G101" s="286"/>
    </row>
    <row r="102" spans="1:7" s="42" customFormat="1" ht="12.75">
      <c r="A102" s="85"/>
      <c r="B102" s="261"/>
      <c r="C102" s="82" t="s">
        <v>302</v>
      </c>
      <c r="D102" s="266" t="s">
        <v>303</v>
      </c>
      <c r="E102" s="86"/>
      <c r="F102" s="50">
        <v>1318061</v>
      </c>
      <c r="G102" s="163"/>
    </row>
    <row r="103" spans="1:7" s="42" customFormat="1" ht="18.75" customHeight="1">
      <c r="A103" s="84">
        <v>852</v>
      </c>
      <c r="B103" s="82"/>
      <c r="C103" s="80"/>
      <c r="D103" s="41" t="s">
        <v>167</v>
      </c>
      <c r="E103" s="81">
        <f>SUM(E104)</f>
        <v>389000</v>
      </c>
      <c r="F103" s="81">
        <f>SUM(F104)</f>
        <v>389000</v>
      </c>
      <c r="G103" s="46">
        <f>SUM(G104)</f>
        <v>0</v>
      </c>
    </row>
    <row r="104" spans="1:7" s="42" customFormat="1" ht="19.5" customHeight="1">
      <c r="A104" s="79"/>
      <c r="B104" s="265" t="s">
        <v>163</v>
      </c>
      <c r="C104" s="80"/>
      <c r="D104" s="41" t="s">
        <v>164</v>
      </c>
      <c r="E104" s="81">
        <f>SUM(E105:E122)</f>
        <v>389000</v>
      </c>
      <c r="F104" s="81">
        <f>SUM(F106:F124)</f>
        <v>389000</v>
      </c>
      <c r="G104" s="46">
        <f>SUM(G105:G122)</f>
        <v>0</v>
      </c>
    </row>
    <row r="105" spans="1:7" s="42" customFormat="1" ht="63.75">
      <c r="A105" s="84"/>
      <c r="B105" s="265"/>
      <c r="C105" s="82" t="s">
        <v>133</v>
      </c>
      <c r="D105" s="266" t="s">
        <v>134</v>
      </c>
      <c r="E105" s="86">
        <v>389000</v>
      </c>
      <c r="F105" s="50"/>
      <c r="G105" s="163"/>
    </row>
    <row r="106" spans="1:7" s="42" customFormat="1" ht="12.75">
      <c r="A106" s="84"/>
      <c r="B106" s="260"/>
      <c r="C106" s="312" t="s">
        <v>304</v>
      </c>
      <c r="D106" s="305" t="s">
        <v>305</v>
      </c>
      <c r="E106" s="307"/>
      <c r="F106" s="301">
        <v>1140</v>
      </c>
      <c r="G106" s="303"/>
    </row>
    <row r="107" spans="1:7" s="42" customFormat="1" ht="12.75">
      <c r="A107" s="84"/>
      <c r="B107" s="260"/>
      <c r="C107" s="313"/>
      <c r="D107" s="306"/>
      <c r="E107" s="308"/>
      <c r="F107" s="302"/>
      <c r="G107" s="304"/>
    </row>
    <row r="108" spans="1:7" s="42" customFormat="1" ht="25.5">
      <c r="A108" s="84"/>
      <c r="B108" s="260"/>
      <c r="C108" s="261" t="s">
        <v>263</v>
      </c>
      <c r="D108" s="259" t="s">
        <v>264</v>
      </c>
      <c r="E108" s="87"/>
      <c r="F108" s="257">
        <v>179714</v>
      </c>
      <c r="G108" s="286"/>
    </row>
    <row r="109" spans="1:7" s="42" customFormat="1" ht="12.75">
      <c r="A109" s="84"/>
      <c r="B109" s="260"/>
      <c r="C109" s="261" t="s">
        <v>267</v>
      </c>
      <c r="D109" s="266" t="s">
        <v>268</v>
      </c>
      <c r="E109" s="87"/>
      <c r="F109" s="257">
        <v>11068</v>
      </c>
      <c r="G109" s="286"/>
    </row>
    <row r="110" spans="1:7" s="42" customFormat="1" ht="12.75">
      <c r="A110" s="84"/>
      <c r="B110" s="260"/>
      <c r="C110" s="261" t="s">
        <v>269</v>
      </c>
      <c r="D110" s="259" t="s">
        <v>270</v>
      </c>
      <c r="E110" s="87"/>
      <c r="F110" s="257">
        <v>32749</v>
      </c>
      <c r="G110" s="286"/>
    </row>
    <row r="111" spans="1:7" s="42" customFormat="1" ht="12.75">
      <c r="A111" s="84"/>
      <c r="B111" s="260"/>
      <c r="C111" s="261" t="s">
        <v>271</v>
      </c>
      <c r="D111" s="259" t="s">
        <v>253</v>
      </c>
      <c r="E111" s="87"/>
      <c r="F111" s="257">
        <v>4510</v>
      </c>
      <c r="G111" s="286"/>
    </row>
    <row r="112" spans="1:7" s="42" customFormat="1" ht="12.75">
      <c r="A112" s="84"/>
      <c r="B112" s="260"/>
      <c r="C112" s="261" t="s">
        <v>272</v>
      </c>
      <c r="D112" s="259" t="s">
        <v>306</v>
      </c>
      <c r="E112" s="87"/>
      <c r="F112" s="257">
        <v>14000</v>
      </c>
      <c r="G112" s="286"/>
    </row>
    <row r="113" spans="1:7" s="42" customFormat="1" ht="12.75">
      <c r="A113" s="84"/>
      <c r="B113" s="260"/>
      <c r="C113" s="261" t="s">
        <v>273</v>
      </c>
      <c r="D113" s="259" t="s">
        <v>274</v>
      </c>
      <c r="E113" s="87"/>
      <c r="F113" s="257">
        <v>40980</v>
      </c>
      <c r="G113" s="286"/>
    </row>
    <row r="114" spans="1:7" s="42" customFormat="1" ht="12.75">
      <c r="A114" s="84"/>
      <c r="B114" s="260"/>
      <c r="C114" s="261" t="s">
        <v>275</v>
      </c>
      <c r="D114" s="259" t="s">
        <v>276</v>
      </c>
      <c r="E114" s="87"/>
      <c r="F114" s="257">
        <v>21000</v>
      </c>
      <c r="G114" s="286"/>
    </row>
    <row r="115" spans="1:7" s="42" customFormat="1" ht="12.75">
      <c r="A115" s="84"/>
      <c r="B115" s="260"/>
      <c r="C115" s="261" t="s">
        <v>277</v>
      </c>
      <c r="D115" s="259" t="s">
        <v>278</v>
      </c>
      <c r="E115" s="87"/>
      <c r="F115" s="257">
        <v>30000</v>
      </c>
      <c r="G115" s="286"/>
    </row>
    <row r="116" spans="1:7" s="42" customFormat="1" ht="12.75">
      <c r="A116" s="84"/>
      <c r="B116" s="260"/>
      <c r="C116" s="261" t="s">
        <v>296</v>
      </c>
      <c r="D116" s="259" t="s">
        <v>297</v>
      </c>
      <c r="E116" s="87"/>
      <c r="F116" s="257">
        <v>300</v>
      </c>
      <c r="G116" s="286"/>
    </row>
    <row r="117" spans="1:7" s="42" customFormat="1" ht="12.75">
      <c r="A117" s="84"/>
      <c r="B117" s="260"/>
      <c r="C117" s="82" t="s">
        <v>260</v>
      </c>
      <c r="D117" s="266" t="s">
        <v>255</v>
      </c>
      <c r="E117" s="83"/>
      <c r="F117" s="47">
        <v>27000</v>
      </c>
      <c r="G117" s="163"/>
    </row>
    <row r="118" spans="1:7" s="42" customFormat="1" ht="15.75" customHeight="1">
      <c r="A118" s="84"/>
      <c r="B118" s="260"/>
      <c r="C118" s="82" t="s">
        <v>307</v>
      </c>
      <c r="D118" s="266" t="s">
        <v>308</v>
      </c>
      <c r="E118" s="83"/>
      <c r="F118" s="47">
        <v>2039</v>
      </c>
      <c r="G118" s="163"/>
    </row>
    <row r="119" spans="1:7" s="42" customFormat="1" ht="41.25" customHeight="1">
      <c r="A119" s="84"/>
      <c r="B119" s="260"/>
      <c r="C119" s="82" t="s">
        <v>312</v>
      </c>
      <c r="D119" s="256" t="s">
        <v>317</v>
      </c>
      <c r="E119" s="83"/>
      <c r="F119" s="47">
        <v>2500</v>
      </c>
      <c r="G119" s="163"/>
    </row>
    <row r="120" spans="1:7" s="42" customFormat="1" ht="12.75">
      <c r="A120" s="84"/>
      <c r="B120" s="260"/>
      <c r="C120" s="82" t="s">
        <v>279</v>
      </c>
      <c r="D120" s="266" t="s">
        <v>280</v>
      </c>
      <c r="E120" s="83"/>
      <c r="F120" s="47">
        <v>4000</v>
      </c>
      <c r="G120" s="163"/>
    </row>
    <row r="121" spans="1:7" s="42" customFormat="1" ht="12.75">
      <c r="A121" s="84"/>
      <c r="B121" s="260"/>
      <c r="C121" s="82" t="s">
        <v>261</v>
      </c>
      <c r="D121" s="266" t="s">
        <v>262</v>
      </c>
      <c r="E121" s="83"/>
      <c r="F121" s="47">
        <v>800</v>
      </c>
      <c r="G121" s="163"/>
    </row>
    <row r="122" spans="1:7" s="42" customFormat="1" ht="25.5">
      <c r="A122" s="84"/>
      <c r="B122" s="260"/>
      <c r="C122" s="265" t="s">
        <v>282</v>
      </c>
      <c r="D122" s="258" t="s">
        <v>283</v>
      </c>
      <c r="E122" s="277"/>
      <c r="F122" s="278">
        <v>7200</v>
      </c>
      <c r="G122" s="289"/>
    </row>
    <row r="123" spans="1:7" s="42" customFormat="1" ht="38.25">
      <c r="A123" s="84"/>
      <c r="B123" s="260"/>
      <c r="C123" s="265" t="s">
        <v>314</v>
      </c>
      <c r="D123" s="282" t="s">
        <v>319</v>
      </c>
      <c r="E123" s="277"/>
      <c r="F123" s="278">
        <v>1000</v>
      </c>
      <c r="G123" s="289"/>
    </row>
    <row r="124" spans="1:7" s="42" customFormat="1" ht="25.5">
      <c r="A124" s="85"/>
      <c r="B124" s="261"/>
      <c r="C124" s="265" t="s">
        <v>311</v>
      </c>
      <c r="D124" s="282" t="s">
        <v>321</v>
      </c>
      <c r="E124" s="277"/>
      <c r="F124" s="278">
        <v>9000</v>
      </c>
      <c r="G124" s="289"/>
    </row>
    <row r="125" spans="1:7" s="42" customFormat="1" ht="12.75">
      <c r="A125" s="314" t="s">
        <v>168</v>
      </c>
      <c r="B125" s="309"/>
      <c r="C125" s="310"/>
      <c r="D125" s="310"/>
      <c r="E125" s="51">
        <f>SUM(E103,E99,E66,E51,E29,E20,E11)</f>
        <v>4537856</v>
      </c>
      <c r="F125" s="51">
        <f>SUM(F103,F99,F66,F51,F29,F20,F11)</f>
        <v>4537856</v>
      </c>
      <c r="G125" s="51">
        <f>G11+G20+G29+G51+G66+G99+G103</f>
        <v>878391</v>
      </c>
    </row>
    <row r="126" spans="6:7" ht="12.75">
      <c r="F126" s="72"/>
      <c r="G126" s="44"/>
    </row>
    <row r="127" spans="6:7" ht="12.75">
      <c r="F127" s="72"/>
      <c r="G127" s="44"/>
    </row>
    <row r="128" spans="6:7" ht="12.75">
      <c r="F128" s="72"/>
      <c r="G128" s="44"/>
    </row>
    <row r="129" spans="6:7" ht="12.75">
      <c r="F129" s="72"/>
      <c r="G129" s="44"/>
    </row>
    <row r="130" spans="6:7" ht="12.75">
      <c r="F130" s="72"/>
      <c r="G130" s="44"/>
    </row>
    <row r="131" spans="6:7" ht="12.75">
      <c r="F131" s="72"/>
      <c r="G131" s="44"/>
    </row>
    <row r="132" spans="6:7" ht="12.75">
      <c r="F132" s="72"/>
      <c r="G132" s="44"/>
    </row>
    <row r="133" spans="6:7" ht="12.75">
      <c r="F133" s="72"/>
      <c r="G133" s="44"/>
    </row>
    <row r="134" spans="6:7" ht="12.75">
      <c r="F134" s="72"/>
      <c r="G134" s="44"/>
    </row>
    <row r="135" spans="6:7" ht="12.75">
      <c r="F135" s="72"/>
      <c r="G135" s="44"/>
    </row>
    <row r="136" spans="6:7" ht="12.75">
      <c r="F136" s="72"/>
      <c r="G136" s="44"/>
    </row>
    <row r="137" spans="6:7" ht="12.75">
      <c r="F137" s="72"/>
      <c r="G137" s="44"/>
    </row>
    <row r="138" spans="6:7" ht="12.75">
      <c r="F138" s="72"/>
      <c r="G138" s="44"/>
    </row>
    <row r="139" spans="6:7" ht="12.75">
      <c r="F139" s="72"/>
      <c r="G139" s="44"/>
    </row>
    <row r="140" spans="6:7" ht="12.75">
      <c r="F140" s="72"/>
      <c r="G140" s="44"/>
    </row>
    <row r="141" spans="6:7" ht="12.75">
      <c r="F141" s="72"/>
      <c r="G141" s="44"/>
    </row>
    <row r="142" spans="6:7" ht="12.75">
      <c r="F142" s="72"/>
      <c r="G142" s="44"/>
    </row>
    <row r="143" spans="6:7" ht="12.75">
      <c r="F143" s="72"/>
      <c r="G143" s="44"/>
    </row>
    <row r="144" spans="6:7" ht="12.75">
      <c r="F144" s="72"/>
      <c r="G144" s="44"/>
    </row>
    <row r="145" spans="6:7" ht="12.75">
      <c r="F145" s="72"/>
      <c r="G145" s="44"/>
    </row>
    <row r="146" spans="6:7" ht="12.75">
      <c r="F146" s="72"/>
      <c r="G146" s="44"/>
    </row>
    <row r="147" spans="6:7" ht="12.75">
      <c r="F147" s="72"/>
      <c r="G147" s="44"/>
    </row>
    <row r="148" spans="6:7" ht="12.75">
      <c r="F148" s="72"/>
      <c r="G148" s="44"/>
    </row>
    <row r="149" spans="6:7" ht="12.75">
      <c r="F149" s="72"/>
      <c r="G149" s="44"/>
    </row>
    <row r="150" spans="6:7" ht="12.75">
      <c r="F150" s="72"/>
      <c r="G150" s="44"/>
    </row>
    <row r="151" spans="6:7" ht="12.75">
      <c r="F151" s="72"/>
      <c r="G151" s="44"/>
    </row>
    <row r="152" spans="6:7" ht="12.75">
      <c r="F152" s="72"/>
      <c r="G152" s="44"/>
    </row>
    <row r="153" spans="6:7" ht="12.75">
      <c r="F153" s="72"/>
      <c r="G153" s="44"/>
    </row>
    <row r="154" spans="6:7" ht="12.75">
      <c r="F154" s="72"/>
      <c r="G154" s="44"/>
    </row>
    <row r="155" spans="6:7" ht="12.75">
      <c r="F155" s="72"/>
      <c r="G155" s="44"/>
    </row>
    <row r="156" spans="6:7" ht="12.75">
      <c r="F156" s="72"/>
      <c r="G156" s="44"/>
    </row>
    <row r="157" spans="6:7" ht="12.75">
      <c r="F157" s="72"/>
      <c r="G157" s="44"/>
    </row>
    <row r="158" spans="6:7" ht="12.75">
      <c r="F158" s="72"/>
      <c r="G158" s="44"/>
    </row>
    <row r="159" spans="6:7" ht="12.75">
      <c r="F159" s="72"/>
      <c r="G159" s="44"/>
    </row>
    <row r="160" spans="6:7" ht="12.75">
      <c r="F160" s="72"/>
      <c r="G160" s="44"/>
    </row>
    <row r="161" spans="6:7" ht="12.75">
      <c r="F161" s="72"/>
      <c r="G161" s="44"/>
    </row>
    <row r="162" spans="6:7" ht="12.75">
      <c r="F162" s="72"/>
      <c r="G162" s="44"/>
    </row>
    <row r="163" spans="6:7" ht="12.75">
      <c r="F163" s="72"/>
      <c r="G163" s="44"/>
    </row>
    <row r="164" spans="6:7" ht="12.75">
      <c r="F164" s="72"/>
      <c r="G164" s="44"/>
    </row>
    <row r="165" spans="6:7" ht="12.75">
      <c r="F165" s="72"/>
      <c r="G165" s="44"/>
    </row>
    <row r="166" spans="6:7" ht="12.75">
      <c r="F166" s="72"/>
      <c r="G166" s="44"/>
    </row>
    <row r="167" spans="6:7" ht="12.75">
      <c r="F167" s="72"/>
      <c r="G167" s="44"/>
    </row>
    <row r="168" spans="6:7" ht="12.75">
      <c r="F168" s="72"/>
      <c r="G168" s="44"/>
    </row>
    <row r="169" spans="6:7" ht="12.75">
      <c r="F169" s="72"/>
      <c r="G169" s="44"/>
    </row>
    <row r="170" spans="6:7" ht="12.75">
      <c r="F170" s="72"/>
      <c r="G170" s="44"/>
    </row>
    <row r="171" spans="6:7" ht="12.75">
      <c r="F171" s="72"/>
      <c r="G171" s="44"/>
    </row>
    <row r="172" spans="6:7" ht="12.75">
      <c r="F172" s="72"/>
      <c r="G172" s="44"/>
    </row>
    <row r="173" spans="6:7" ht="12.75">
      <c r="F173" s="72"/>
      <c r="G173" s="44"/>
    </row>
    <row r="174" spans="6:7" ht="12.75">
      <c r="F174" s="72"/>
      <c r="G174" s="44"/>
    </row>
    <row r="175" spans="6:7" ht="12.75">
      <c r="F175" s="72"/>
      <c r="G175" s="44"/>
    </row>
    <row r="176" spans="6:7" ht="12.75">
      <c r="F176" s="72"/>
      <c r="G176" s="44"/>
    </row>
    <row r="177" spans="6:7" ht="12.75">
      <c r="F177" s="72"/>
      <c r="G177" s="44"/>
    </row>
    <row r="178" spans="6:7" ht="12.75">
      <c r="F178" s="72"/>
      <c r="G178" s="44"/>
    </row>
    <row r="179" spans="6:7" ht="12.75">
      <c r="F179" s="72"/>
      <c r="G179" s="44"/>
    </row>
    <row r="180" spans="6:7" ht="12.75">
      <c r="F180" s="72"/>
      <c r="G180" s="44"/>
    </row>
    <row r="181" spans="6:7" ht="12.75">
      <c r="F181" s="72"/>
      <c r="G181" s="44"/>
    </row>
    <row r="182" spans="6:7" ht="12.75">
      <c r="F182" s="72"/>
      <c r="G182" s="44"/>
    </row>
    <row r="183" spans="6:7" ht="12.75">
      <c r="F183" s="72"/>
      <c r="G183" s="44"/>
    </row>
    <row r="184" spans="6:7" ht="12.75">
      <c r="F184" s="72"/>
      <c r="G184" s="44"/>
    </row>
    <row r="185" spans="6:7" ht="12.75">
      <c r="F185" s="72"/>
      <c r="G185" s="44"/>
    </row>
    <row r="186" spans="6:7" ht="12.75">
      <c r="F186" s="72"/>
      <c r="G186" s="44"/>
    </row>
    <row r="187" spans="6:7" ht="12.75">
      <c r="F187" s="72"/>
      <c r="G187" s="44"/>
    </row>
    <row r="188" spans="6:7" ht="12.75">
      <c r="F188" s="72"/>
      <c r="G188" s="44"/>
    </row>
    <row r="189" spans="6:7" ht="12.75">
      <c r="F189" s="72"/>
      <c r="G189" s="44"/>
    </row>
    <row r="190" spans="6:7" ht="12.75">
      <c r="F190" s="72"/>
      <c r="G190" s="44"/>
    </row>
    <row r="191" spans="6:7" ht="12.75">
      <c r="F191" s="72"/>
      <c r="G191" s="44"/>
    </row>
    <row r="192" spans="6:7" ht="12.75">
      <c r="F192" s="72"/>
      <c r="G192" s="44"/>
    </row>
    <row r="193" spans="6:7" ht="12.75">
      <c r="F193" s="72"/>
      <c r="G193" s="44"/>
    </row>
    <row r="194" spans="6:7" ht="12.75">
      <c r="F194" s="72"/>
      <c r="G194" s="44"/>
    </row>
    <row r="195" spans="6:7" ht="12.75">
      <c r="F195" s="72"/>
      <c r="G195" s="44"/>
    </row>
    <row r="196" spans="6:7" ht="12.75">
      <c r="F196" s="72"/>
      <c r="G196" s="44"/>
    </row>
    <row r="197" spans="6:7" ht="12.75">
      <c r="F197" s="72"/>
      <c r="G197" s="44"/>
    </row>
    <row r="198" spans="6:7" ht="12.75">
      <c r="F198" s="72"/>
      <c r="G198" s="44"/>
    </row>
    <row r="199" spans="6:7" ht="12.75">
      <c r="F199" s="72"/>
      <c r="G199" s="44"/>
    </row>
    <row r="200" spans="6:7" ht="12.75">
      <c r="F200" s="72"/>
      <c r="G200" s="44"/>
    </row>
    <row r="201" spans="6:7" ht="12.75">
      <c r="F201" s="72"/>
      <c r="G201" s="44"/>
    </row>
    <row r="202" spans="6:7" ht="12.75">
      <c r="F202" s="72"/>
      <c r="G202" s="44"/>
    </row>
    <row r="203" spans="6:7" ht="12.75">
      <c r="F203" s="72"/>
      <c r="G203" s="44"/>
    </row>
    <row r="204" spans="6:7" ht="12.75">
      <c r="F204" s="72"/>
      <c r="G204" s="44"/>
    </row>
    <row r="205" spans="6:7" ht="12.75">
      <c r="F205" s="72"/>
      <c r="G205" s="44"/>
    </row>
    <row r="206" spans="6:7" ht="12.75">
      <c r="F206" s="72"/>
      <c r="G206" s="44"/>
    </row>
    <row r="207" spans="6:7" ht="12.75">
      <c r="F207" s="72"/>
      <c r="G207" s="44"/>
    </row>
    <row r="208" spans="6:7" ht="12.75">
      <c r="F208" s="72"/>
      <c r="G208" s="44"/>
    </row>
    <row r="209" spans="6:7" ht="12.75">
      <c r="F209" s="72"/>
      <c r="G209" s="44"/>
    </row>
    <row r="210" spans="6:7" ht="12.75">
      <c r="F210" s="72"/>
      <c r="G210" s="44"/>
    </row>
    <row r="211" spans="6:7" ht="12.75">
      <c r="F211" s="72"/>
      <c r="G211" s="44"/>
    </row>
    <row r="212" spans="6:7" ht="12.75">
      <c r="F212" s="72"/>
      <c r="G212" s="44"/>
    </row>
    <row r="213" spans="6:7" ht="12.75">
      <c r="F213" s="72"/>
      <c r="G213" s="44"/>
    </row>
    <row r="214" spans="6:7" ht="12.75">
      <c r="F214" s="72"/>
      <c r="G214" s="44"/>
    </row>
    <row r="215" spans="6:7" ht="12.75">
      <c r="F215" s="72"/>
      <c r="G215" s="44"/>
    </row>
    <row r="216" spans="6:7" ht="12.75">
      <c r="F216" s="72"/>
      <c r="G216" s="44"/>
    </row>
    <row r="217" spans="6:7" ht="12.75">
      <c r="F217" s="72"/>
      <c r="G217" s="44"/>
    </row>
    <row r="218" spans="6:7" ht="12.75">
      <c r="F218" s="72"/>
      <c r="G218" s="44"/>
    </row>
    <row r="219" spans="6:7" ht="12.75">
      <c r="F219" s="72"/>
      <c r="G219" s="44"/>
    </row>
    <row r="220" spans="6:7" ht="12.75">
      <c r="F220" s="72"/>
      <c r="G220" s="44"/>
    </row>
    <row r="221" spans="6:7" ht="12.75">
      <c r="F221" s="72"/>
      <c r="G221" s="44"/>
    </row>
    <row r="222" spans="6:7" ht="12.75">
      <c r="F222" s="72"/>
      <c r="G222" s="44"/>
    </row>
    <row r="223" spans="6:7" ht="12.75">
      <c r="F223" s="72"/>
      <c r="G223" s="44"/>
    </row>
    <row r="224" spans="6:7" ht="12.75">
      <c r="F224" s="72"/>
      <c r="G224" s="44"/>
    </row>
    <row r="225" spans="6:7" ht="12.75">
      <c r="F225" s="72"/>
      <c r="G225" s="44"/>
    </row>
    <row r="226" spans="6:7" ht="12.75">
      <c r="F226" s="72"/>
      <c r="G226" s="44"/>
    </row>
    <row r="227" spans="6:7" ht="12.75">
      <c r="F227" s="72"/>
      <c r="G227" s="44"/>
    </row>
    <row r="228" spans="6:7" ht="12.75">
      <c r="F228" s="72"/>
      <c r="G228" s="44"/>
    </row>
    <row r="229" spans="6:7" ht="12.75">
      <c r="F229" s="72"/>
      <c r="G229" s="44"/>
    </row>
    <row r="230" spans="6:7" ht="12.75">
      <c r="F230" s="72"/>
      <c r="G230" s="44"/>
    </row>
    <row r="231" spans="6:7" ht="12.75">
      <c r="F231" s="72"/>
      <c r="G231" s="44"/>
    </row>
    <row r="232" spans="6:7" ht="12.75">
      <c r="F232" s="72"/>
      <c r="G232" s="44"/>
    </row>
    <row r="233" spans="6:7" ht="12.75">
      <c r="F233" s="72"/>
      <c r="G233" s="44"/>
    </row>
    <row r="234" spans="6:7" ht="12.75">
      <c r="F234" s="72"/>
      <c r="G234" s="44"/>
    </row>
    <row r="235" spans="6:7" ht="12.75">
      <c r="F235" s="72"/>
      <c r="G235" s="44"/>
    </row>
    <row r="236" spans="6:7" ht="12.75">
      <c r="F236" s="72"/>
      <c r="G236" s="44"/>
    </row>
    <row r="237" spans="6:7" ht="12.75">
      <c r="F237" s="72"/>
      <c r="G237" s="44"/>
    </row>
    <row r="238" spans="6:7" ht="12.75">
      <c r="F238" s="72"/>
      <c r="G238" s="44"/>
    </row>
    <row r="239" spans="6:7" ht="12.75">
      <c r="F239" s="72"/>
      <c r="G239" s="44"/>
    </row>
    <row r="240" spans="6:7" ht="12.75">
      <c r="F240" s="72"/>
      <c r="G240" s="44"/>
    </row>
    <row r="241" spans="6:7" ht="12.75">
      <c r="F241" s="72"/>
      <c r="G241" s="44"/>
    </row>
    <row r="242" spans="6:7" ht="12.75">
      <c r="F242" s="72"/>
      <c r="G242" s="44"/>
    </row>
    <row r="243" spans="6:7" ht="12.75">
      <c r="F243" s="72"/>
      <c r="G243" s="44"/>
    </row>
    <row r="244" spans="6:7" ht="12.75">
      <c r="F244" s="72"/>
      <c r="G244" s="44"/>
    </row>
    <row r="245" spans="6:7" ht="12.75">
      <c r="F245" s="72"/>
      <c r="G245" s="44"/>
    </row>
    <row r="246" spans="6:7" ht="12.75">
      <c r="F246" s="72"/>
      <c r="G246" s="44"/>
    </row>
    <row r="247" spans="6:7" ht="12.75">
      <c r="F247" s="72"/>
      <c r="G247" s="44"/>
    </row>
    <row r="248" spans="6:7" ht="12.75">
      <c r="F248" s="72"/>
      <c r="G248" s="44"/>
    </row>
    <row r="249" spans="6:7" ht="12.75">
      <c r="F249" s="72"/>
      <c r="G249" s="44"/>
    </row>
    <row r="250" spans="6:7" ht="12.75">
      <c r="F250" s="72"/>
      <c r="G250" s="44"/>
    </row>
    <row r="251" spans="6:7" ht="12.75">
      <c r="F251" s="72"/>
      <c r="G251" s="44"/>
    </row>
    <row r="252" spans="6:7" ht="12.75">
      <c r="F252" s="72"/>
      <c r="G252" s="44"/>
    </row>
    <row r="253" spans="6:7" ht="12.75">
      <c r="F253" s="72"/>
      <c r="G253" s="44"/>
    </row>
    <row r="254" spans="6:7" ht="12.75">
      <c r="F254" s="72"/>
      <c r="G254" s="44"/>
    </row>
    <row r="255" spans="6:7" ht="12.75">
      <c r="F255" s="72"/>
      <c r="G255" s="44"/>
    </row>
    <row r="256" spans="6:7" ht="12.75">
      <c r="F256" s="72"/>
      <c r="G256" s="44"/>
    </row>
    <row r="257" spans="6:7" ht="12.75">
      <c r="F257" s="72"/>
      <c r="G257" s="44"/>
    </row>
    <row r="258" spans="6:7" ht="12.75">
      <c r="F258" s="72"/>
      <c r="G258" s="44"/>
    </row>
    <row r="259" spans="6:7" ht="12.75">
      <c r="F259" s="72"/>
      <c r="G259" s="44"/>
    </row>
    <row r="260" spans="6:7" ht="12.75">
      <c r="F260" s="72"/>
      <c r="G260" s="44"/>
    </row>
    <row r="261" spans="6:7" ht="12.75">
      <c r="F261" s="72"/>
      <c r="G261" s="44"/>
    </row>
    <row r="262" spans="6:7" ht="12.75">
      <c r="F262" s="72"/>
      <c r="G262" s="44"/>
    </row>
    <row r="263" spans="6:7" ht="12.75">
      <c r="F263" s="72"/>
      <c r="G263" s="44"/>
    </row>
    <row r="264" spans="6:7" ht="12.75">
      <c r="F264" s="72"/>
      <c r="G264" s="44"/>
    </row>
    <row r="265" spans="6:7" ht="12.75">
      <c r="F265" s="72"/>
      <c r="G265" s="44"/>
    </row>
    <row r="266" spans="6:7" ht="12.75">
      <c r="F266" s="72"/>
      <c r="G266" s="44"/>
    </row>
    <row r="267" spans="6:7" ht="12.75">
      <c r="F267" s="72"/>
      <c r="G267" s="44"/>
    </row>
    <row r="268" spans="6:7" ht="12.75">
      <c r="F268" s="72"/>
      <c r="G268" s="44"/>
    </row>
    <row r="269" spans="6:7" ht="12.75">
      <c r="F269" s="72"/>
      <c r="G269" s="44"/>
    </row>
    <row r="270" spans="6:7" ht="12.75">
      <c r="F270" s="72"/>
      <c r="G270" s="44"/>
    </row>
    <row r="271" spans="6:7" ht="12.75">
      <c r="F271" s="72"/>
      <c r="G271" s="44"/>
    </row>
    <row r="272" spans="6:7" ht="12.75">
      <c r="F272" s="72"/>
      <c r="G272" s="44"/>
    </row>
    <row r="273" spans="6:7" ht="12.75">
      <c r="F273" s="72"/>
      <c r="G273" s="44"/>
    </row>
    <row r="274" spans="6:7" ht="12.75">
      <c r="F274" s="72"/>
      <c r="G274" s="44"/>
    </row>
    <row r="275" spans="6:7" ht="12.75">
      <c r="F275" s="72"/>
      <c r="G275" s="44"/>
    </row>
    <row r="276" spans="6:7" ht="12.75">
      <c r="F276" s="72"/>
      <c r="G276" s="44"/>
    </row>
    <row r="277" spans="6:7" ht="12.75">
      <c r="F277" s="72"/>
      <c r="G277" s="44"/>
    </row>
    <row r="278" spans="6:7" ht="12.75">
      <c r="F278" s="72"/>
      <c r="G278" s="44"/>
    </row>
    <row r="279" spans="6:7" ht="12.75">
      <c r="F279" s="72"/>
      <c r="G279" s="44"/>
    </row>
    <row r="280" spans="6:7" ht="12.75">
      <c r="F280" s="72"/>
      <c r="G280" s="44"/>
    </row>
    <row r="281" spans="6:7" ht="12.75">
      <c r="F281" s="72"/>
      <c r="G281" s="44"/>
    </row>
    <row r="282" spans="6:7" ht="12.75">
      <c r="F282" s="72"/>
      <c r="G282" s="44"/>
    </row>
    <row r="283" spans="6:7" ht="12.75">
      <c r="F283" s="72"/>
      <c r="G283" s="44"/>
    </row>
    <row r="284" spans="6:7" ht="12.75">
      <c r="F284" s="72"/>
      <c r="G284" s="44"/>
    </row>
    <row r="285" spans="6:7" ht="12.75">
      <c r="F285" s="72"/>
      <c r="G285" s="44"/>
    </row>
    <row r="286" spans="6:7" ht="12.75">
      <c r="F286" s="72"/>
      <c r="G286" s="44"/>
    </row>
    <row r="287" spans="6:7" ht="12.75">
      <c r="F287" s="72"/>
      <c r="G287" s="44"/>
    </row>
    <row r="288" spans="6:7" ht="12.75">
      <c r="F288" s="72"/>
      <c r="G288" s="44"/>
    </row>
    <row r="289" spans="6:7" ht="12.75">
      <c r="F289" s="72"/>
      <c r="G289" s="44"/>
    </row>
    <row r="290" spans="6:7" ht="12.75">
      <c r="F290" s="72"/>
      <c r="G290" s="44"/>
    </row>
    <row r="291" spans="6:7" ht="12.75">
      <c r="F291" s="72"/>
      <c r="G291" s="44"/>
    </row>
    <row r="292" spans="6:7" ht="12.75">
      <c r="F292" s="72"/>
      <c r="G292" s="44"/>
    </row>
    <row r="293" spans="6:7" ht="12.75">
      <c r="F293" s="72"/>
      <c r="G293" s="44"/>
    </row>
    <row r="294" spans="6:7" ht="12.75">
      <c r="F294" s="72"/>
      <c r="G294" s="44"/>
    </row>
    <row r="295" spans="6:7" ht="12.75">
      <c r="F295" s="72"/>
      <c r="G295" s="44"/>
    </row>
    <row r="296" spans="6:7" ht="12.75">
      <c r="F296" s="72"/>
      <c r="G296" s="44"/>
    </row>
    <row r="297" spans="6:7" ht="12.75">
      <c r="F297" s="72"/>
      <c r="G297" s="44"/>
    </row>
    <row r="298" spans="6:7" ht="12.75">
      <c r="F298" s="72"/>
      <c r="G298" s="44"/>
    </row>
    <row r="299" spans="6:7" ht="12.75">
      <c r="F299" s="72"/>
      <c r="G299" s="44"/>
    </row>
    <row r="300" spans="6:7" ht="12.75">
      <c r="F300" s="72"/>
      <c r="G300" s="44"/>
    </row>
    <row r="301" spans="6:7" ht="12.75">
      <c r="F301" s="72"/>
      <c r="G301" s="44"/>
    </row>
    <row r="302" spans="6:7" ht="12.75">
      <c r="F302" s="72"/>
      <c r="G302" s="44"/>
    </row>
    <row r="303" spans="6:7" ht="12.75">
      <c r="F303" s="72"/>
      <c r="G303" s="44"/>
    </row>
    <row r="304" spans="6:7" ht="12.75">
      <c r="F304" s="72"/>
      <c r="G304" s="44"/>
    </row>
    <row r="305" spans="6:7" ht="12.75">
      <c r="F305" s="72"/>
      <c r="G305" s="44"/>
    </row>
    <row r="306" spans="6:7" ht="12.75">
      <c r="F306" s="72"/>
      <c r="G306" s="44"/>
    </row>
    <row r="307" spans="6:7" ht="12.75">
      <c r="F307" s="72"/>
      <c r="G307" s="44"/>
    </row>
    <row r="308" spans="6:7" ht="12.75">
      <c r="F308" s="72"/>
      <c r="G308" s="44"/>
    </row>
    <row r="309" spans="6:7" ht="12.75">
      <c r="F309" s="72"/>
      <c r="G309" s="44"/>
    </row>
    <row r="310" spans="6:7" ht="12.75">
      <c r="F310" s="72"/>
      <c r="G310" s="44"/>
    </row>
    <row r="311" spans="6:7" ht="12.75">
      <c r="F311" s="72"/>
      <c r="G311" s="44"/>
    </row>
    <row r="312" spans="6:7" ht="12.75">
      <c r="F312" s="72"/>
      <c r="G312" s="44"/>
    </row>
    <row r="313" spans="6:7" ht="12.75">
      <c r="F313" s="72"/>
      <c r="G313" s="44"/>
    </row>
    <row r="314" spans="6:7" ht="12.75">
      <c r="F314" s="72"/>
      <c r="G314" s="44"/>
    </row>
    <row r="315" spans="6:7" ht="12.75">
      <c r="F315" s="72"/>
      <c r="G315" s="44"/>
    </row>
    <row r="316" spans="6:7" ht="12.75">
      <c r="F316" s="72"/>
      <c r="G316" s="44"/>
    </row>
    <row r="317" spans="6:7" ht="12.75">
      <c r="F317" s="72"/>
      <c r="G317" s="44"/>
    </row>
    <row r="318" spans="6:7" ht="12.75">
      <c r="F318" s="72"/>
      <c r="G318" s="44"/>
    </row>
    <row r="319" spans="6:7" ht="12.75">
      <c r="F319" s="72"/>
      <c r="G319" s="44"/>
    </row>
    <row r="320" spans="6:7" ht="12.75">
      <c r="F320" s="72"/>
      <c r="G320" s="44"/>
    </row>
    <row r="321" spans="6:7" ht="12.75">
      <c r="F321" s="72"/>
      <c r="G321" s="44"/>
    </row>
    <row r="322" spans="6:7" ht="12.75">
      <c r="F322" s="72"/>
      <c r="G322" s="44"/>
    </row>
    <row r="323" spans="6:7" ht="12.75">
      <c r="F323" s="72"/>
      <c r="G323" s="44"/>
    </row>
    <row r="324" spans="6:7" ht="12.75">
      <c r="F324" s="72"/>
      <c r="G324" s="44"/>
    </row>
    <row r="325" spans="6:7" ht="12.75">
      <c r="F325" s="72"/>
      <c r="G325" s="44"/>
    </row>
    <row r="326" spans="6:7" ht="12.75">
      <c r="F326" s="72"/>
      <c r="G326" s="44"/>
    </row>
    <row r="327" spans="6:7" ht="12.75">
      <c r="F327" s="72"/>
      <c r="G327" s="44"/>
    </row>
    <row r="328" spans="6:7" ht="12.75">
      <c r="F328" s="72"/>
      <c r="G328" s="44"/>
    </row>
    <row r="329" spans="6:7" ht="12.75">
      <c r="F329" s="72"/>
      <c r="G329" s="44"/>
    </row>
    <row r="330" spans="6:7" ht="12.75">
      <c r="F330" s="72"/>
      <c r="G330" s="44"/>
    </row>
    <row r="331" spans="6:7" ht="12.75">
      <c r="F331" s="72"/>
      <c r="G331" s="44"/>
    </row>
    <row r="332" spans="6:7" ht="12.75">
      <c r="F332" s="72"/>
      <c r="G332" s="44"/>
    </row>
    <row r="333" spans="6:7" ht="12.75">
      <c r="F333" s="72"/>
      <c r="G333" s="44"/>
    </row>
    <row r="334" spans="6:7" ht="12.75">
      <c r="F334" s="72"/>
      <c r="G334" s="44"/>
    </row>
    <row r="335" spans="6:7" ht="12.75">
      <c r="F335" s="72"/>
      <c r="G335" s="44"/>
    </row>
    <row r="336" spans="6:7" ht="12.75">
      <c r="F336" s="72"/>
      <c r="G336" s="44"/>
    </row>
    <row r="337" spans="6:7" ht="12.75">
      <c r="F337" s="72"/>
      <c r="G337" s="44"/>
    </row>
    <row r="338" spans="6:7" ht="12.75">
      <c r="F338" s="72"/>
      <c r="G338" s="44"/>
    </row>
    <row r="339" spans="6:7" ht="12.75">
      <c r="F339" s="72"/>
      <c r="G339" s="44"/>
    </row>
    <row r="340" spans="6:7" ht="12.75">
      <c r="F340" s="72"/>
      <c r="G340" s="44"/>
    </row>
    <row r="341" spans="6:7" ht="12.75">
      <c r="F341" s="72"/>
      <c r="G341" s="44"/>
    </row>
    <row r="342" spans="6:7" ht="12.75">
      <c r="F342" s="72"/>
      <c r="G342" s="44"/>
    </row>
    <row r="343" spans="6:7" ht="12.75">
      <c r="F343" s="72"/>
      <c r="G343" s="44"/>
    </row>
    <row r="344" spans="6:7" ht="12.75">
      <c r="F344" s="72"/>
      <c r="G344" s="44"/>
    </row>
    <row r="345" spans="6:7" ht="12.75">
      <c r="F345" s="72"/>
      <c r="G345" s="44"/>
    </row>
    <row r="346" spans="6:7" ht="12.75">
      <c r="F346" s="72"/>
      <c r="G346" s="44"/>
    </row>
    <row r="347" spans="6:7" ht="12.75">
      <c r="F347" s="72"/>
      <c r="G347" s="44"/>
    </row>
    <row r="348" spans="6:7" ht="12.75">
      <c r="F348" s="72"/>
      <c r="G348" s="44"/>
    </row>
    <row r="349" spans="6:7" ht="12.75">
      <c r="F349" s="72"/>
      <c r="G349" s="44"/>
    </row>
    <row r="350" spans="6:7" ht="12.75">
      <c r="F350" s="72"/>
      <c r="G350" s="44"/>
    </row>
    <row r="351" spans="6:7" ht="12.75">
      <c r="F351" s="72"/>
      <c r="G351" s="44"/>
    </row>
    <row r="352" spans="6:7" ht="12.75">
      <c r="F352" s="72"/>
      <c r="G352" s="44"/>
    </row>
    <row r="353" spans="6:7" ht="12.75">
      <c r="F353" s="72"/>
      <c r="G353" s="44"/>
    </row>
    <row r="354" spans="6:7" ht="12.75">
      <c r="F354" s="72"/>
      <c r="G354" s="44"/>
    </row>
    <row r="355" spans="6:7" ht="12.75">
      <c r="F355" s="72"/>
      <c r="G355" s="44"/>
    </row>
    <row r="356" spans="6:7" ht="12.75">
      <c r="F356" s="72"/>
      <c r="G356" s="44"/>
    </row>
    <row r="357" spans="6:7" ht="12.75">
      <c r="F357" s="72"/>
      <c r="G357" s="44"/>
    </row>
    <row r="358" spans="6:7" ht="12.75">
      <c r="F358" s="72"/>
      <c r="G358" s="44"/>
    </row>
    <row r="359" spans="6:7" ht="12.75">
      <c r="F359" s="72"/>
      <c r="G359" s="44"/>
    </row>
    <row r="360" spans="6:7" ht="12.75">
      <c r="F360" s="72"/>
      <c r="G360" s="44"/>
    </row>
    <row r="361" spans="6:7" ht="12.75">
      <c r="F361" s="72"/>
      <c r="G361" s="44"/>
    </row>
    <row r="362" spans="6:7" ht="12.75">
      <c r="F362" s="72"/>
      <c r="G362" s="44"/>
    </row>
    <row r="363" spans="6:7" ht="12.75">
      <c r="F363" s="72"/>
      <c r="G363" s="44"/>
    </row>
    <row r="364" spans="6:7" ht="12.75">
      <c r="F364" s="72"/>
      <c r="G364" s="44"/>
    </row>
    <row r="365" spans="6:7" ht="12.75">
      <c r="F365" s="72"/>
      <c r="G365" s="44"/>
    </row>
    <row r="366" spans="6:7" ht="12.75">
      <c r="F366" s="72"/>
      <c r="G366" s="44"/>
    </row>
    <row r="367" spans="6:7" ht="12.75">
      <c r="F367" s="72"/>
      <c r="G367" s="44"/>
    </row>
    <row r="368" spans="6:7" ht="12.75">
      <c r="F368" s="72"/>
      <c r="G368" s="44"/>
    </row>
    <row r="369" spans="6:7" ht="12.75">
      <c r="F369" s="72"/>
      <c r="G369" s="44"/>
    </row>
    <row r="370" spans="6:7" ht="12.75">
      <c r="F370" s="72"/>
      <c r="G370" s="44"/>
    </row>
    <row r="371" spans="6:7" ht="12.75">
      <c r="F371" s="72"/>
      <c r="G371" s="44"/>
    </row>
    <row r="372" spans="6:7" ht="12.75">
      <c r="F372" s="72"/>
      <c r="G372" s="44"/>
    </row>
    <row r="373" spans="6:7" ht="12.75">
      <c r="F373" s="72"/>
      <c r="G373" s="44"/>
    </row>
    <row r="374" spans="6:7" ht="12.75">
      <c r="F374" s="72"/>
      <c r="G374" s="44"/>
    </row>
    <row r="375" spans="6:7" ht="12.75">
      <c r="F375" s="72"/>
      <c r="G375" s="44"/>
    </row>
    <row r="376" spans="6:7" ht="12.75">
      <c r="F376" s="72"/>
      <c r="G376" s="44"/>
    </row>
    <row r="377" spans="6:7" ht="12.75">
      <c r="F377" s="72"/>
      <c r="G377" s="44"/>
    </row>
    <row r="378" spans="6:7" ht="12.75">
      <c r="F378" s="72"/>
      <c r="G378" s="44"/>
    </row>
    <row r="379" spans="6:7" ht="12.75">
      <c r="F379" s="72"/>
      <c r="G379" s="44"/>
    </row>
    <row r="380" spans="6:7" ht="12.75">
      <c r="F380" s="72"/>
      <c r="G380" s="44"/>
    </row>
    <row r="381" spans="6:7" ht="12.75">
      <c r="F381" s="72"/>
      <c r="G381" s="44"/>
    </row>
    <row r="382" spans="6:7" ht="12.75">
      <c r="F382" s="72"/>
      <c r="G382" s="44"/>
    </row>
    <row r="383" spans="6:7" ht="12.75">
      <c r="F383" s="72"/>
      <c r="G383" s="44"/>
    </row>
    <row r="384" spans="6:7" ht="12.75">
      <c r="F384" s="72"/>
      <c r="G384" s="44"/>
    </row>
    <row r="385" spans="6:7" ht="12.75">
      <c r="F385" s="72"/>
      <c r="G385" s="44"/>
    </row>
    <row r="386" spans="6:7" ht="12.75">
      <c r="F386" s="72"/>
      <c r="G386" s="44"/>
    </row>
    <row r="387" spans="6:7" ht="12.75">
      <c r="F387" s="72"/>
      <c r="G387" s="44"/>
    </row>
    <row r="388" spans="6:7" ht="12.75">
      <c r="F388" s="72"/>
      <c r="G388" s="44"/>
    </row>
    <row r="389" spans="6:7" ht="12.75">
      <c r="F389" s="72"/>
      <c r="G389" s="44"/>
    </row>
    <row r="390" spans="6:7" ht="12.75">
      <c r="F390" s="72"/>
      <c r="G390" s="44"/>
    </row>
    <row r="391" spans="6:7" ht="12.75">
      <c r="F391" s="72"/>
      <c r="G391" s="44"/>
    </row>
    <row r="392" spans="6:7" ht="12.75">
      <c r="F392" s="72"/>
      <c r="G392" s="44"/>
    </row>
    <row r="393" spans="6:7" ht="12.75">
      <c r="F393" s="72"/>
      <c r="G393" s="44"/>
    </row>
    <row r="394" spans="6:7" ht="12.75">
      <c r="F394" s="72"/>
      <c r="G394" s="44"/>
    </row>
    <row r="395" spans="6:7" ht="12.75">
      <c r="F395" s="72"/>
      <c r="G395" s="44"/>
    </row>
    <row r="396" spans="6:7" ht="12.75">
      <c r="F396" s="72"/>
      <c r="G396" s="44"/>
    </row>
    <row r="397" spans="6:7" ht="12.75">
      <c r="F397" s="72"/>
      <c r="G397" s="44"/>
    </row>
    <row r="398" spans="6:7" ht="12.75">
      <c r="F398" s="72"/>
      <c r="G398" s="44"/>
    </row>
    <row r="399" spans="6:7" ht="12.75">
      <c r="F399" s="72"/>
      <c r="G399" s="44"/>
    </row>
    <row r="400" spans="6:7" ht="12.75">
      <c r="F400" s="72"/>
      <c r="G400" s="44"/>
    </row>
    <row r="401" spans="6:7" ht="12.75">
      <c r="F401" s="72"/>
      <c r="G401" s="44"/>
    </row>
    <row r="402" spans="6:7" ht="12.75">
      <c r="F402" s="72"/>
      <c r="G402" s="44"/>
    </row>
    <row r="403" spans="6:7" ht="12.75">
      <c r="F403" s="72"/>
      <c r="G403" s="44"/>
    </row>
    <row r="404" spans="6:7" ht="12.75">
      <c r="F404" s="72"/>
      <c r="G404" s="44"/>
    </row>
    <row r="405" spans="6:7" ht="12.75">
      <c r="F405" s="72"/>
      <c r="G405" s="44"/>
    </row>
    <row r="406" spans="6:7" ht="12.75">
      <c r="F406" s="72"/>
      <c r="G406" s="44"/>
    </row>
    <row r="407" spans="6:7" ht="12.75">
      <c r="F407" s="72"/>
      <c r="G407" s="44"/>
    </row>
    <row r="408" spans="6:7" ht="12.75">
      <c r="F408" s="72"/>
      <c r="G408" s="44"/>
    </row>
    <row r="409" spans="6:7" ht="12.75">
      <c r="F409" s="72"/>
      <c r="G409" s="44"/>
    </row>
    <row r="410" spans="6:7" ht="12.75">
      <c r="F410" s="72"/>
      <c r="G410" s="44"/>
    </row>
    <row r="411" spans="6:7" ht="12.75">
      <c r="F411" s="72"/>
      <c r="G411" s="44"/>
    </row>
    <row r="412" spans="6:7" ht="12.75">
      <c r="F412" s="72"/>
      <c r="G412" s="44"/>
    </row>
    <row r="413" spans="6:7" ht="12.75">
      <c r="F413" s="72"/>
      <c r="G413" s="44"/>
    </row>
    <row r="414" spans="6:7" ht="12.75">
      <c r="F414" s="72"/>
      <c r="G414" s="44"/>
    </row>
    <row r="415" spans="6:7" ht="12.75">
      <c r="F415" s="72"/>
      <c r="G415" s="44"/>
    </row>
    <row r="416" spans="6:7" ht="12.75">
      <c r="F416" s="72"/>
      <c r="G416" s="44"/>
    </row>
    <row r="417" spans="6:7" ht="12.75">
      <c r="F417" s="72"/>
      <c r="G417" s="44"/>
    </row>
    <row r="418" spans="6:7" ht="12.75">
      <c r="F418" s="72"/>
      <c r="G418" s="44"/>
    </row>
    <row r="419" spans="6:7" ht="12.75">
      <c r="F419" s="72"/>
      <c r="G419" s="44"/>
    </row>
    <row r="420" spans="6:7" ht="12.75">
      <c r="F420" s="72"/>
      <c r="G420" s="44"/>
    </row>
    <row r="421" spans="6:7" ht="12.75">
      <c r="F421" s="72"/>
      <c r="G421" s="44"/>
    </row>
    <row r="422" spans="6:7" ht="12.75">
      <c r="F422" s="72"/>
      <c r="G422" s="44"/>
    </row>
    <row r="423" spans="6:7" ht="12.75">
      <c r="F423" s="72"/>
      <c r="G423" s="44"/>
    </row>
    <row r="424" spans="6:7" ht="12.75">
      <c r="F424" s="72"/>
      <c r="G424" s="44"/>
    </row>
    <row r="425" spans="6:7" ht="12.75">
      <c r="F425" s="72"/>
      <c r="G425" s="44"/>
    </row>
    <row r="426" spans="6:7" ht="12.75">
      <c r="F426" s="72"/>
      <c r="G426" s="44"/>
    </row>
    <row r="427" spans="6:7" ht="12.75">
      <c r="F427" s="72"/>
      <c r="G427" s="44"/>
    </row>
    <row r="428" spans="6:7" ht="12.75">
      <c r="F428" s="72"/>
      <c r="G428" s="44"/>
    </row>
    <row r="429" spans="6:7" ht="12.75">
      <c r="F429" s="72"/>
      <c r="G429" s="44"/>
    </row>
    <row r="430" spans="6:7" ht="12.75">
      <c r="F430" s="72"/>
      <c r="G430" s="44"/>
    </row>
    <row r="431" spans="6:7" ht="12.75">
      <c r="F431" s="72"/>
      <c r="G431" s="44"/>
    </row>
    <row r="432" spans="6:7" ht="12.75">
      <c r="F432" s="72"/>
      <c r="G432" s="44"/>
    </row>
    <row r="433" spans="6:7" ht="12.75">
      <c r="F433" s="72"/>
      <c r="G433" s="44"/>
    </row>
    <row r="434" spans="6:7" ht="12.75">
      <c r="F434" s="72"/>
      <c r="G434" s="44"/>
    </row>
    <row r="435" spans="6:7" ht="12.75">
      <c r="F435" s="72"/>
      <c r="G435" s="44"/>
    </row>
    <row r="436" spans="6:7" ht="12.75">
      <c r="F436" s="72"/>
      <c r="G436" s="44"/>
    </row>
    <row r="437" spans="6:7" ht="12.75">
      <c r="F437" s="72"/>
      <c r="G437" s="44"/>
    </row>
    <row r="438" spans="6:7" ht="12.75">
      <c r="F438" s="72"/>
      <c r="G438" s="44"/>
    </row>
    <row r="439" spans="6:7" ht="12.75">
      <c r="F439" s="72"/>
      <c r="G439" s="44"/>
    </row>
    <row r="440" spans="6:7" ht="12.75">
      <c r="F440" s="72"/>
      <c r="G440" s="44"/>
    </row>
    <row r="441" spans="6:7" ht="12.75">
      <c r="F441" s="72"/>
      <c r="G441" s="44"/>
    </row>
    <row r="442" spans="6:7" ht="12.75">
      <c r="F442" s="72"/>
      <c r="G442" s="44"/>
    </row>
    <row r="443" spans="6:7" ht="12.75">
      <c r="F443" s="72"/>
      <c r="G443" s="44"/>
    </row>
    <row r="444" spans="6:7" ht="12.75">
      <c r="F444" s="72"/>
      <c r="G444" s="44"/>
    </row>
    <row r="445" spans="6:7" ht="12.75">
      <c r="F445" s="72"/>
      <c r="G445" s="44"/>
    </row>
    <row r="446" spans="6:7" ht="12.75">
      <c r="F446" s="72"/>
      <c r="G446" s="44"/>
    </row>
    <row r="447" spans="6:7" ht="12.75">
      <c r="F447" s="72"/>
      <c r="G447" s="44"/>
    </row>
    <row r="448" spans="6:7" ht="12.75">
      <c r="F448" s="72"/>
      <c r="G448" s="44"/>
    </row>
    <row r="449" spans="6:7" ht="12.75">
      <c r="F449" s="72"/>
      <c r="G449" s="44"/>
    </row>
    <row r="450" spans="6:7" ht="12.75">
      <c r="F450" s="72"/>
      <c r="G450" s="44"/>
    </row>
    <row r="451" spans="6:7" ht="12.75">
      <c r="F451" s="72"/>
      <c r="G451" s="44"/>
    </row>
    <row r="452" spans="6:7" ht="12.75">
      <c r="F452" s="72"/>
      <c r="G452" s="44"/>
    </row>
    <row r="453" spans="6:7" ht="12.75">
      <c r="F453" s="72"/>
      <c r="G453" s="44"/>
    </row>
    <row r="454" spans="6:7" ht="12.75">
      <c r="F454" s="72"/>
      <c r="G454" s="44"/>
    </row>
    <row r="455" spans="6:7" ht="12.75">
      <c r="F455" s="72"/>
      <c r="G455" s="44"/>
    </row>
    <row r="456" spans="6:7" ht="12.75">
      <c r="F456" s="72"/>
      <c r="G456" s="44"/>
    </row>
    <row r="457" spans="6:7" ht="12.75">
      <c r="F457" s="72"/>
      <c r="G457" s="44"/>
    </row>
    <row r="458" spans="6:7" ht="12.75">
      <c r="F458" s="72"/>
      <c r="G458" s="44"/>
    </row>
    <row r="459" spans="6:7" ht="12.75">
      <c r="F459" s="72"/>
      <c r="G459" s="44"/>
    </row>
    <row r="460" spans="6:7" ht="12.75">
      <c r="F460" s="72"/>
      <c r="G460" s="44"/>
    </row>
    <row r="461" spans="6:7" ht="12.75">
      <c r="F461" s="72"/>
      <c r="G461" s="44"/>
    </row>
    <row r="462" spans="6:7" ht="12.75">
      <c r="F462" s="72"/>
      <c r="G462" s="44"/>
    </row>
    <row r="463" spans="6:7" ht="12.75">
      <c r="F463" s="72"/>
      <c r="G463" s="44"/>
    </row>
    <row r="464" spans="6:7" ht="12.75">
      <c r="F464" s="72"/>
      <c r="G464" s="44"/>
    </row>
    <row r="465" spans="6:7" ht="12.75">
      <c r="F465" s="72"/>
      <c r="G465" s="44"/>
    </row>
    <row r="466" spans="6:7" ht="12.75">
      <c r="F466" s="72"/>
      <c r="G466" s="44"/>
    </row>
    <row r="467" spans="6:7" ht="12.75">
      <c r="F467" s="72"/>
      <c r="G467" s="44"/>
    </row>
    <row r="468" spans="6:7" ht="12.75">
      <c r="F468" s="72"/>
      <c r="G468" s="44"/>
    </row>
    <row r="469" spans="6:7" ht="12.75">
      <c r="F469" s="72"/>
      <c r="G469" s="44"/>
    </row>
    <row r="470" spans="6:7" ht="12.75">
      <c r="F470" s="72"/>
      <c r="G470" s="44"/>
    </row>
    <row r="471" spans="6:7" ht="12.75">
      <c r="F471" s="72"/>
      <c r="G471" s="44"/>
    </row>
    <row r="472" spans="6:7" ht="12.75">
      <c r="F472" s="72"/>
      <c r="G472" s="44"/>
    </row>
    <row r="473" spans="6:7" ht="12.75">
      <c r="F473" s="72"/>
      <c r="G473" s="44"/>
    </row>
    <row r="474" spans="6:7" ht="12.75">
      <c r="F474" s="72"/>
      <c r="G474" s="44"/>
    </row>
    <row r="475" spans="6:7" ht="12.75">
      <c r="F475" s="72"/>
      <c r="G475" s="44"/>
    </row>
    <row r="476" spans="6:7" ht="12.75">
      <c r="F476" s="72"/>
      <c r="G476" s="44"/>
    </row>
    <row r="477" spans="6:7" ht="12.75">
      <c r="F477" s="72"/>
      <c r="G477" s="44"/>
    </row>
    <row r="478" spans="6:7" ht="12.75">
      <c r="F478" s="72"/>
      <c r="G478" s="44"/>
    </row>
    <row r="479" spans="6:7" ht="12.75">
      <c r="F479" s="72"/>
      <c r="G479" s="44"/>
    </row>
    <row r="480" spans="6:7" ht="12.75">
      <c r="F480" s="72"/>
      <c r="G480" s="44"/>
    </row>
    <row r="481" spans="6:7" ht="12.75">
      <c r="F481" s="72"/>
      <c r="G481" s="44"/>
    </row>
    <row r="482" spans="6:7" ht="12.75">
      <c r="F482" s="72"/>
      <c r="G482" s="44"/>
    </row>
    <row r="483" spans="6:7" ht="12.75">
      <c r="F483" s="72"/>
      <c r="G483" s="44"/>
    </row>
    <row r="484" spans="6:7" ht="12.75">
      <c r="F484" s="72"/>
      <c r="G484" s="44"/>
    </row>
    <row r="485" spans="6:7" ht="12.75">
      <c r="F485" s="72"/>
      <c r="G485" s="44"/>
    </row>
    <row r="486" spans="6:7" ht="12.75">
      <c r="F486" s="72"/>
      <c r="G486" s="44"/>
    </row>
    <row r="487" spans="6:7" ht="12.75">
      <c r="F487" s="72"/>
      <c r="G487" s="44"/>
    </row>
    <row r="488" spans="6:7" ht="12.75">
      <c r="F488" s="72"/>
      <c r="G488" s="44"/>
    </row>
    <row r="489" spans="6:7" ht="12.75">
      <c r="F489" s="72"/>
      <c r="G489" s="44"/>
    </row>
    <row r="490" spans="6:7" ht="12.75">
      <c r="F490" s="72"/>
      <c r="G490" s="44"/>
    </row>
    <row r="491" spans="6:7" ht="12.75">
      <c r="F491" s="72"/>
      <c r="G491" s="44"/>
    </row>
    <row r="492" spans="6:7" ht="12.75">
      <c r="F492" s="72"/>
      <c r="G492" s="44"/>
    </row>
    <row r="493" spans="6:7" ht="12.75">
      <c r="F493" s="72"/>
      <c r="G493" s="44"/>
    </row>
    <row r="494" spans="6:7" ht="12.75">
      <c r="F494" s="72"/>
      <c r="G494" s="44"/>
    </row>
    <row r="495" spans="6:7" ht="12.75">
      <c r="F495" s="72"/>
      <c r="G495" s="44"/>
    </row>
    <row r="496" spans="6:7" ht="12.75">
      <c r="F496" s="72"/>
      <c r="G496" s="44"/>
    </row>
    <row r="497" spans="6:7" ht="12.75">
      <c r="F497" s="72"/>
      <c r="G497" s="44"/>
    </row>
    <row r="498" spans="6:7" ht="12.75">
      <c r="F498" s="72"/>
      <c r="G498" s="44"/>
    </row>
    <row r="499" spans="6:7" ht="12.75">
      <c r="F499" s="72"/>
      <c r="G499" s="44"/>
    </row>
    <row r="500" spans="6:7" ht="12.75">
      <c r="F500" s="72"/>
      <c r="G500" s="44"/>
    </row>
    <row r="501" spans="6:7" ht="12.75">
      <c r="F501" s="72"/>
      <c r="G501" s="44"/>
    </row>
    <row r="502" spans="6:7" ht="12.75">
      <c r="F502" s="72"/>
      <c r="G502" s="44"/>
    </row>
    <row r="503" spans="6:7" ht="12.75">
      <c r="F503" s="72"/>
      <c r="G503" s="44"/>
    </row>
    <row r="504" spans="6:7" ht="12.75">
      <c r="F504" s="72"/>
      <c r="G504" s="44"/>
    </row>
    <row r="505" spans="6:7" ht="12.75">
      <c r="F505" s="72"/>
      <c r="G505" s="44"/>
    </row>
    <row r="506" spans="6:7" ht="12.75">
      <c r="F506" s="72"/>
      <c r="G506" s="44"/>
    </row>
    <row r="507" spans="6:7" ht="12.75">
      <c r="F507" s="72"/>
      <c r="G507" s="44"/>
    </row>
    <row r="508" spans="6:7" ht="12.75">
      <c r="F508" s="72"/>
      <c r="G508" s="44"/>
    </row>
    <row r="509" spans="6:7" ht="12.75">
      <c r="F509" s="72"/>
      <c r="G509" s="44"/>
    </row>
    <row r="510" spans="6:7" ht="12.75">
      <c r="F510" s="72"/>
      <c r="G510" s="44"/>
    </row>
    <row r="511" spans="6:7" ht="12.75">
      <c r="F511" s="72"/>
      <c r="G511" s="44"/>
    </row>
    <row r="512" spans="6:7" ht="12.75">
      <c r="F512" s="72"/>
      <c r="G512" s="44"/>
    </row>
    <row r="513" spans="6:7" ht="12.75">
      <c r="F513" s="72"/>
      <c r="G513" s="44"/>
    </row>
    <row r="514" spans="6:7" ht="12.75">
      <c r="F514" s="72"/>
      <c r="G514" s="44"/>
    </row>
    <row r="515" spans="6:7" ht="12.75">
      <c r="F515" s="72"/>
      <c r="G515" s="44"/>
    </row>
    <row r="516" spans="6:7" ht="12.75">
      <c r="F516" s="72"/>
      <c r="G516" s="44"/>
    </row>
    <row r="517" spans="6:7" ht="12.75">
      <c r="F517" s="72"/>
      <c r="G517" s="44"/>
    </row>
    <row r="518" spans="6:7" ht="12.75">
      <c r="F518" s="72"/>
      <c r="G518" s="44"/>
    </row>
    <row r="519" spans="6:7" ht="12.75">
      <c r="F519" s="72"/>
      <c r="G519" s="44"/>
    </row>
    <row r="520" spans="6:7" ht="12.75">
      <c r="F520" s="72"/>
      <c r="G520" s="44"/>
    </row>
    <row r="521" spans="6:7" ht="12.75">
      <c r="F521" s="72"/>
      <c r="G521" s="44"/>
    </row>
    <row r="522" spans="6:7" ht="12.75">
      <c r="F522" s="72"/>
      <c r="G522" s="44"/>
    </row>
    <row r="523" spans="6:7" ht="12.75">
      <c r="F523" s="72"/>
      <c r="G523" s="44"/>
    </row>
    <row r="524" spans="6:7" ht="12.75">
      <c r="F524" s="72"/>
      <c r="G524" s="44"/>
    </row>
    <row r="525" spans="6:7" ht="12.75">
      <c r="F525" s="72"/>
      <c r="G525" s="44"/>
    </row>
    <row r="526" spans="6:7" ht="12.75">
      <c r="F526" s="72"/>
      <c r="G526" s="44"/>
    </row>
    <row r="527" spans="6:7" ht="12.75">
      <c r="F527" s="72"/>
      <c r="G527" s="44"/>
    </row>
    <row r="528" spans="6:7" ht="12.75">
      <c r="F528" s="72"/>
      <c r="G528" s="44"/>
    </row>
    <row r="529" spans="6:7" ht="12.75">
      <c r="F529" s="72"/>
      <c r="G529" s="44"/>
    </row>
    <row r="530" spans="6:7" ht="12.75">
      <c r="F530" s="72"/>
      <c r="G530" s="44"/>
    </row>
    <row r="531" spans="6:7" ht="12.75">
      <c r="F531" s="72"/>
      <c r="G531" s="44"/>
    </row>
    <row r="532" spans="6:7" ht="12.75">
      <c r="F532" s="72"/>
      <c r="G532" s="44"/>
    </row>
    <row r="533" spans="6:7" ht="12.75">
      <c r="F533" s="72"/>
      <c r="G533" s="44"/>
    </row>
    <row r="534" spans="6:7" ht="12.75">
      <c r="F534" s="72"/>
      <c r="G534" s="44"/>
    </row>
    <row r="535" spans="6:7" ht="12.75">
      <c r="F535" s="72"/>
      <c r="G535" s="44"/>
    </row>
    <row r="536" spans="6:7" ht="12.75">
      <c r="F536" s="72"/>
      <c r="G536" s="44"/>
    </row>
    <row r="537" spans="6:7" ht="12.75">
      <c r="F537" s="72"/>
      <c r="G537" s="44"/>
    </row>
    <row r="538" spans="6:7" ht="12.75">
      <c r="F538" s="72"/>
      <c r="G538" s="44"/>
    </row>
    <row r="539" spans="6:7" ht="12.75">
      <c r="F539" s="72"/>
      <c r="G539" s="44"/>
    </row>
    <row r="540" spans="6:7" ht="12.75">
      <c r="F540" s="72"/>
      <c r="G540" s="44"/>
    </row>
    <row r="541" spans="6:7" ht="12.75">
      <c r="F541" s="72"/>
      <c r="G541" s="44"/>
    </row>
    <row r="542" spans="6:7" ht="12.75">
      <c r="F542" s="72"/>
      <c r="G542" s="44"/>
    </row>
    <row r="543" spans="6:7" ht="12.75">
      <c r="F543" s="72"/>
      <c r="G543" s="44"/>
    </row>
    <row r="544" spans="6:7" ht="12.75">
      <c r="F544" s="72"/>
      <c r="G544" s="44"/>
    </row>
    <row r="545" spans="6:7" ht="12.75">
      <c r="F545" s="72"/>
      <c r="G545" s="44"/>
    </row>
    <row r="546" spans="6:7" ht="12.75">
      <c r="F546" s="72"/>
      <c r="G546" s="44"/>
    </row>
    <row r="547" spans="6:7" ht="12.75">
      <c r="F547" s="72"/>
      <c r="G547" s="44"/>
    </row>
    <row r="548" spans="6:7" ht="12.75">
      <c r="F548" s="72"/>
      <c r="G548" s="44"/>
    </row>
    <row r="549" spans="6:7" ht="12.75">
      <c r="F549" s="72"/>
      <c r="G549" s="44"/>
    </row>
    <row r="550" spans="6:7" ht="12.75">
      <c r="F550" s="72"/>
      <c r="G550" s="44"/>
    </row>
    <row r="551" spans="6:7" ht="12.75">
      <c r="F551" s="72"/>
      <c r="G551" s="44"/>
    </row>
    <row r="552" spans="6:7" ht="12.75">
      <c r="F552" s="72"/>
      <c r="G552" s="44"/>
    </row>
    <row r="553" spans="6:7" ht="12.75">
      <c r="F553" s="72"/>
      <c r="G553" s="44"/>
    </row>
    <row r="554" spans="6:7" ht="12.75">
      <c r="F554" s="72"/>
      <c r="G554" s="44"/>
    </row>
    <row r="555" spans="6:7" ht="12.75">
      <c r="F555" s="72"/>
      <c r="G555" s="44"/>
    </row>
    <row r="556" spans="6:7" ht="12.75">
      <c r="F556" s="72"/>
      <c r="G556" s="44"/>
    </row>
    <row r="557" spans="6:7" ht="12.75">
      <c r="F557" s="72"/>
      <c r="G557" s="44"/>
    </row>
    <row r="558" spans="6:7" ht="12.75">
      <c r="F558" s="72"/>
      <c r="G558" s="44"/>
    </row>
    <row r="559" spans="6:7" ht="12.75">
      <c r="F559" s="72"/>
      <c r="G559" s="44"/>
    </row>
    <row r="560" spans="6:7" ht="12.75">
      <c r="F560" s="72"/>
      <c r="G560" s="44"/>
    </row>
    <row r="561" spans="6:7" ht="12.75">
      <c r="F561" s="72"/>
      <c r="G561" s="44"/>
    </row>
    <row r="562" spans="6:7" ht="12.75">
      <c r="F562" s="72"/>
      <c r="G562" s="44"/>
    </row>
    <row r="563" spans="6:7" ht="12.75">
      <c r="F563" s="72"/>
      <c r="G563" s="44"/>
    </row>
    <row r="564" spans="6:7" ht="12.75">
      <c r="F564" s="72"/>
      <c r="G564" s="44"/>
    </row>
    <row r="565" spans="6:7" ht="12.75">
      <c r="F565" s="72"/>
      <c r="G565" s="44"/>
    </row>
    <row r="566" spans="6:7" ht="12.75">
      <c r="F566" s="72"/>
      <c r="G566" s="44"/>
    </row>
    <row r="567" spans="6:7" ht="12.75">
      <c r="F567" s="72"/>
      <c r="G567" s="44"/>
    </row>
    <row r="568" spans="6:7" ht="12.75">
      <c r="F568" s="72"/>
      <c r="G568" s="44"/>
    </row>
    <row r="569" spans="6:7" ht="12.75">
      <c r="F569" s="72"/>
      <c r="G569" s="44"/>
    </row>
    <row r="570" spans="6:7" ht="12.75">
      <c r="F570" s="72"/>
      <c r="G570" s="44"/>
    </row>
    <row r="571" spans="6:7" ht="12.75">
      <c r="F571" s="72"/>
      <c r="G571" s="44"/>
    </row>
    <row r="572" spans="6:7" ht="12.75">
      <c r="F572" s="72"/>
      <c r="G572" s="44"/>
    </row>
    <row r="573" spans="6:7" ht="12.75">
      <c r="F573" s="72"/>
      <c r="G573" s="44"/>
    </row>
    <row r="574" spans="6:7" ht="12.75">
      <c r="F574" s="72"/>
      <c r="G574" s="44"/>
    </row>
    <row r="575" spans="6:7" ht="12.75">
      <c r="F575" s="72"/>
      <c r="G575" s="44"/>
    </row>
    <row r="576" spans="6:7" ht="12.75">
      <c r="F576" s="72"/>
      <c r="G576" s="44"/>
    </row>
    <row r="577" spans="6:7" ht="12.75">
      <c r="F577" s="72"/>
      <c r="G577" s="44"/>
    </row>
    <row r="578" spans="6:7" ht="12.75">
      <c r="F578" s="72"/>
      <c r="G578" s="44"/>
    </row>
    <row r="579" spans="6:7" ht="12.75">
      <c r="F579" s="72"/>
      <c r="G579" s="44"/>
    </row>
    <row r="580" spans="6:7" ht="12.75">
      <c r="F580" s="72"/>
      <c r="G580" s="44"/>
    </row>
    <row r="581" spans="6:7" ht="12.75">
      <c r="F581" s="72"/>
      <c r="G581" s="44"/>
    </row>
    <row r="582" spans="6:7" ht="12.75">
      <c r="F582" s="72"/>
      <c r="G582" s="44"/>
    </row>
    <row r="583" spans="6:7" ht="12.75">
      <c r="F583" s="72"/>
      <c r="G583" s="44"/>
    </row>
    <row r="584" spans="6:7" ht="12.75">
      <c r="F584" s="72"/>
      <c r="G584" s="44"/>
    </row>
    <row r="585" spans="6:7" ht="12.75">
      <c r="F585" s="72"/>
      <c r="G585" s="44"/>
    </row>
    <row r="586" spans="6:7" ht="12.75">
      <c r="F586" s="72"/>
      <c r="G586" s="44"/>
    </row>
    <row r="587" spans="6:7" ht="12.75">
      <c r="F587" s="72"/>
      <c r="G587" s="44"/>
    </row>
    <row r="588" spans="6:7" ht="12.75">
      <c r="F588" s="72"/>
      <c r="G588" s="44"/>
    </row>
    <row r="589" spans="6:7" ht="12.75">
      <c r="F589" s="72"/>
      <c r="G589" s="44"/>
    </row>
    <row r="590" spans="6:7" ht="12.75">
      <c r="F590" s="72"/>
      <c r="G590" s="44"/>
    </row>
    <row r="591" spans="6:7" ht="12.75">
      <c r="F591" s="72"/>
      <c r="G591" s="44"/>
    </row>
    <row r="592" spans="6:7" ht="12.75">
      <c r="F592" s="72"/>
      <c r="G592" s="44"/>
    </row>
    <row r="593" spans="6:7" ht="12.75">
      <c r="F593" s="72"/>
      <c r="G593" s="44"/>
    </row>
    <row r="594" spans="6:7" ht="12.75">
      <c r="F594" s="72"/>
      <c r="G594" s="44"/>
    </row>
    <row r="595" spans="6:7" ht="12.75">
      <c r="F595" s="72"/>
      <c r="G595" s="44"/>
    </row>
    <row r="596" spans="6:7" ht="12.75">
      <c r="F596" s="72"/>
      <c r="G596" s="44"/>
    </row>
    <row r="597" spans="6:7" ht="12.75">
      <c r="F597" s="72"/>
      <c r="G597" s="44"/>
    </row>
    <row r="598" spans="6:7" ht="12.75">
      <c r="F598" s="72"/>
      <c r="G598" s="44"/>
    </row>
    <row r="599" spans="6:7" ht="12.75">
      <c r="F599" s="72"/>
      <c r="G599" s="44"/>
    </row>
    <row r="600" spans="6:7" ht="12.75">
      <c r="F600" s="72"/>
      <c r="G600" s="44"/>
    </row>
    <row r="601" spans="6:7" ht="12.75">
      <c r="F601" s="72"/>
      <c r="G601" s="44"/>
    </row>
    <row r="602" spans="6:7" ht="12.75">
      <c r="F602" s="72"/>
      <c r="G602" s="44"/>
    </row>
    <row r="603" spans="6:7" ht="12.75">
      <c r="F603" s="72"/>
      <c r="G603" s="44"/>
    </row>
    <row r="604" spans="6:7" ht="12.75">
      <c r="F604" s="72"/>
      <c r="G604" s="44"/>
    </row>
    <row r="605" spans="6:7" ht="12.75">
      <c r="F605" s="72"/>
      <c r="G605" s="44"/>
    </row>
    <row r="606" spans="6:7" ht="12.75">
      <c r="F606" s="72"/>
      <c r="G606" s="44"/>
    </row>
    <row r="607" spans="6:7" ht="12.75">
      <c r="F607" s="72"/>
      <c r="G607" s="44"/>
    </row>
  </sheetData>
  <mergeCells count="8">
    <mergeCell ref="A125:D125"/>
    <mergeCell ref="A6:G6"/>
    <mergeCell ref="A7:G7"/>
    <mergeCell ref="C106:C107"/>
    <mergeCell ref="D106:D107"/>
    <mergeCell ref="E106:E107"/>
    <mergeCell ref="F106:F107"/>
    <mergeCell ref="G106:G107"/>
  </mergeCells>
  <printOptions/>
  <pageMargins left="0.57" right="0.33" top="0.41" bottom="0.35" header="0.31" footer="0.16"/>
  <pageSetup horizontalDpi="600" verticalDpi="600" orientation="portrait" paperSize="9" r:id="rId2"/>
  <headerFooter alignWithMargins="0">
    <oddFooter>&amp;Cstrona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"/>
  <dimension ref="A1:Q110"/>
  <sheetViews>
    <sheetView zoomScale="90" zoomScaleNormal="90" workbookViewId="0" topLeftCell="F1">
      <selection activeCell="C33" sqref="C33:Q33"/>
    </sheetView>
  </sheetViews>
  <sheetFormatPr defaultColWidth="9.00390625" defaultRowHeight="12.75"/>
  <cols>
    <col min="1" max="1" width="3.625" style="165" bestFit="1" customWidth="1"/>
    <col min="2" max="2" width="19.75390625" style="165" bestFit="1" customWidth="1"/>
    <col min="3" max="3" width="11.125" style="165" customWidth="1"/>
    <col min="4" max="4" width="9.375" style="165" customWidth="1"/>
    <col min="5" max="5" width="10.75390625" style="165" customWidth="1"/>
    <col min="6" max="6" width="9.375" style="165" customWidth="1"/>
    <col min="7" max="7" width="9.25390625" style="165" customWidth="1"/>
    <col min="8" max="8" width="8.625" style="165" customWidth="1"/>
    <col min="9" max="9" width="8.75390625" style="165" customWidth="1"/>
    <col min="10" max="10" width="8.00390625" style="165" customWidth="1"/>
    <col min="11" max="11" width="7.00390625" style="165" bestFit="1" customWidth="1"/>
    <col min="12" max="12" width="8.875" style="165" bestFit="1" customWidth="1"/>
    <col min="13" max="14" width="9.25390625" style="165" customWidth="1"/>
    <col min="15" max="15" width="7.00390625" style="165" customWidth="1"/>
    <col min="16" max="16" width="6.125" style="165" customWidth="1"/>
    <col min="17" max="17" width="8.375" style="165" customWidth="1"/>
    <col min="18" max="16384" width="10.25390625" style="165" customWidth="1"/>
  </cols>
  <sheetData>
    <row r="1" ht="12">
      <c r="Q1" s="197" t="s">
        <v>178</v>
      </c>
    </row>
    <row r="2" ht="14.25">
      <c r="Q2" s="70" t="s">
        <v>331</v>
      </c>
    </row>
    <row r="3" ht="14.25">
      <c r="Q3" s="70" t="s">
        <v>332</v>
      </c>
    </row>
    <row r="4" ht="4.5" customHeight="1"/>
    <row r="5" spans="1:17" ht="14.25" customHeight="1">
      <c r="A5" s="358" t="s">
        <v>10</v>
      </c>
      <c r="B5" s="358"/>
      <c r="C5" s="358"/>
      <c r="D5" s="358"/>
      <c r="E5" s="358"/>
      <c r="F5" s="358"/>
      <c r="G5" s="358"/>
      <c r="H5" s="358"/>
      <c r="I5" s="358"/>
      <c r="J5" s="358"/>
      <c r="K5" s="358"/>
      <c r="L5" s="358"/>
      <c r="M5" s="358"/>
      <c r="N5" s="358"/>
      <c r="O5" s="358"/>
      <c r="P5" s="358"/>
      <c r="Q5" s="358"/>
    </row>
    <row r="6" ht="3.75" customHeight="1"/>
    <row r="7" spans="1:17" ht="9.75" customHeight="1">
      <c r="A7" s="356" t="s">
        <v>71</v>
      </c>
      <c r="B7" s="356" t="s">
        <v>179</v>
      </c>
      <c r="C7" s="357" t="s">
        <v>180</v>
      </c>
      <c r="D7" s="357" t="s">
        <v>181</v>
      </c>
      <c r="E7" s="357" t="s">
        <v>182</v>
      </c>
      <c r="F7" s="356" t="s">
        <v>183</v>
      </c>
      <c r="G7" s="356"/>
      <c r="H7" s="356" t="s">
        <v>87</v>
      </c>
      <c r="I7" s="356"/>
      <c r="J7" s="356"/>
      <c r="K7" s="356"/>
      <c r="L7" s="356"/>
      <c r="M7" s="356"/>
      <c r="N7" s="356"/>
      <c r="O7" s="356"/>
      <c r="P7" s="356"/>
      <c r="Q7" s="356"/>
    </row>
    <row r="8" spans="1:17" ht="9" customHeight="1">
      <c r="A8" s="356"/>
      <c r="B8" s="356"/>
      <c r="C8" s="357"/>
      <c r="D8" s="357"/>
      <c r="E8" s="357"/>
      <c r="F8" s="357" t="s">
        <v>184</v>
      </c>
      <c r="G8" s="357" t="s">
        <v>185</v>
      </c>
      <c r="H8" s="356" t="s">
        <v>205</v>
      </c>
      <c r="I8" s="356"/>
      <c r="J8" s="356"/>
      <c r="K8" s="356"/>
      <c r="L8" s="356"/>
      <c r="M8" s="356"/>
      <c r="N8" s="356"/>
      <c r="O8" s="356"/>
      <c r="P8" s="356"/>
      <c r="Q8" s="356"/>
    </row>
    <row r="9" spans="1:17" ht="9.75" customHeight="1">
      <c r="A9" s="356"/>
      <c r="B9" s="356"/>
      <c r="C9" s="357"/>
      <c r="D9" s="357"/>
      <c r="E9" s="357"/>
      <c r="F9" s="357"/>
      <c r="G9" s="357"/>
      <c r="H9" s="357" t="s">
        <v>186</v>
      </c>
      <c r="I9" s="356" t="s">
        <v>187</v>
      </c>
      <c r="J9" s="356"/>
      <c r="K9" s="356"/>
      <c r="L9" s="356"/>
      <c r="M9" s="356"/>
      <c r="N9" s="356"/>
      <c r="O9" s="356"/>
      <c r="P9" s="356"/>
      <c r="Q9" s="356"/>
    </row>
    <row r="10" spans="1:17" ht="12" customHeight="1">
      <c r="A10" s="356"/>
      <c r="B10" s="356"/>
      <c r="C10" s="357"/>
      <c r="D10" s="357"/>
      <c r="E10" s="357"/>
      <c r="F10" s="357"/>
      <c r="G10" s="357"/>
      <c r="H10" s="357"/>
      <c r="I10" s="356" t="s">
        <v>188</v>
      </c>
      <c r="J10" s="356"/>
      <c r="K10" s="356"/>
      <c r="L10" s="356"/>
      <c r="M10" s="356" t="s">
        <v>185</v>
      </c>
      <c r="N10" s="356"/>
      <c r="O10" s="356"/>
      <c r="P10" s="356"/>
      <c r="Q10" s="356"/>
    </row>
    <row r="11" spans="1:17" ht="9" customHeight="1">
      <c r="A11" s="356"/>
      <c r="B11" s="356"/>
      <c r="C11" s="357"/>
      <c r="D11" s="357"/>
      <c r="E11" s="357"/>
      <c r="F11" s="357"/>
      <c r="G11" s="357"/>
      <c r="H11" s="357"/>
      <c r="I11" s="357" t="s">
        <v>189</v>
      </c>
      <c r="J11" s="356" t="s">
        <v>190</v>
      </c>
      <c r="K11" s="356"/>
      <c r="L11" s="356"/>
      <c r="M11" s="357" t="s">
        <v>191</v>
      </c>
      <c r="N11" s="357" t="s">
        <v>190</v>
      </c>
      <c r="O11" s="357"/>
      <c r="P11" s="357"/>
      <c r="Q11" s="357"/>
    </row>
    <row r="12" spans="1:17" ht="40.5" customHeight="1">
      <c r="A12" s="356"/>
      <c r="B12" s="356"/>
      <c r="C12" s="357"/>
      <c r="D12" s="357"/>
      <c r="E12" s="357"/>
      <c r="F12" s="357"/>
      <c r="G12" s="357"/>
      <c r="H12" s="357"/>
      <c r="I12" s="357"/>
      <c r="J12" s="166" t="s">
        <v>192</v>
      </c>
      <c r="K12" s="166" t="s">
        <v>193</v>
      </c>
      <c r="L12" s="166" t="s">
        <v>194</v>
      </c>
      <c r="M12" s="357"/>
      <c r="N12" s="248" t="s">
        <v>195</v>
      </c>
      <c r="O12" s="166" t="s">
        <v>192</v>
      </c>
      <c r="P12" s="166" t="s">
        <v>193</v>
      </c>
      <c r="Q12" s="166" t="s">
        <v>196</v>
      </c>
    </row>
    <row r="13" spans="1:17" ht="11.25">
      <c r="A13" s="200">
        <v>1</v>
      </c>
      <c r="B13" s="200">
        <v>2</v>
      </c>
      <c r="C13" s="167">
        <v>3</v>
      </c>
      <c r="D13" s="167">
        <v>4</v>
      </c>
      <c r="E13" s="167">
        <v>5</v>
      </c>
      <c r="F13" s="167">
        <v>6</v>
      </c>
      <c r="G13" s="167">
        <v>7</v>
      </c>
      <c r="H13" s="167">
        <v>8</v>
      </c>
      <c r="I13" s="167">
        <v>9</v>
      </c>
      <c r="J13" s="167">
        <v>10</v>
      </c>
      <c r="K13" s="167">
        <v>11</v>
      </c>
      <c r="L13" s="167">
        <v>12</v>
      </c>
      <c r="M13" s="167">
        <v>13</v>
      </c>
      <c r="N13" s="167">
        <v>14</v>
      </c>
      <c r="O13" s="167">
        <v>15</v>
      </c>
      <c r="P13" s="167">
        <v>16</v>
      </c>
      <c r="Q13" s="167">
        <v>17</v>
      </c>
    </row>
    <row r="14" spans="1:17" ht="11.25">
      <c r="A14" s="203">
        <v>1</v>
      </c>
      <c r="B14" s="201" t="s">
        <v>197</v>
      </c>
      <c r="C14" s="352" t="s">
        <v>198</v>
      </c>
      <c r="D14" s="353"/>
      <c r="E14" s="198">
        <f>SUM(E19,E28,E37,E46,E55,E65)</f>
        <v>34371030</v>
      </c>
      <c r="F14" s="198">
        <f aca="true" t="shared" si="0" ref="F14:Q14">SUM(F19,F28,F37,F46,F55,F65)</f>
        <v>5812558</v>
      </c>
      <c r="G14" s="198">
        <f t="shared" si="0"/>
        <v>28558472</v>
      </c>
      <c r="H14" s="198">
        <f t="shared" si="0"/>
        <v>2870000</v>
      </c>
      <c r="I14" s="198">
        <f t="shared" si="0"/>
        <v>770000</v>
      </c>
      <c r="J14" s="198">
        <f t="shared" si="0"/>
        <v>770000</v>
      </c>
      <c r="K14" s="198">
        <f t="shared" si="0"/>
        <v>0</v>
      </c>
      <c r="L14" s="198">
        <f t="shared" si="0"/>
        <v>0</v>
      </c>
      <c r="M14" s="198">
        <f t="shared" si="0"/>
        <v>2100000</v>
      </c>
      <c r="N14" s="198">
        <f t="shared" si="0"/>
        <v>0</v>
      </c>
      <c r="O14" s="198">
        <f t="shared" si="0"/>
        <v>0</v>
      </c>
      <c r="P14" s="198">
        <f t="shared" si="0"/>
        <v>0</v>
      </c>
      <c r="Q14" s="198">
        <f t="shared" si="0"/>
        <v>2100000</v>
      </c>
    </row>
    <row r="15" spans="1:17" ht="15" customHeight="1">
      <c r="A15" s="319" t="s">
        <v>199</v>
      </c>
      <c r="B15" s="202" t="s">
        <v>200</v>
      </c>
      <c r="C15" s="322" t="s">
        <v>230</v>
      </c>
      <c r="D15" s="323"/>
      <c r="E15" s="323"/>
      <c r="F15" s="323"/>
      <c r="G15" s="323"/>
      <c r="H15" s="323"/>
      <c r="I15" s="323"/>
      <c r="J15" s="323"/>
      <c r="K15" s="323"/>
      <c r="L15" s="323"/>
      <c r="M15" s="323"/>
      <c r="N15" s="323"/>
      <c r="O15" s="323"/>
      <c r="P15" s="323"/>
      <c r="Q15" s="323"/>
    </row>
    <row r="16" spans="1:17" ht="12.75">
      <c r="A16" s="320"/>
      <c r="B16" s="202" t="s">
        <v>201</v>
      </c>
      <c r="C16" s="346" t="s">
        <v>238</v>
      </c>
      <c r="D16" s="347"/>
      <c r="E16" s="347"/>
      <c r="F16" s="347"/>
      <c r="G16" s="347"/>
      <c r="H16" s="347"/>
      <c r="I16" s="347"/>
      <c r="J16" s="347"/>
      <c r="K16" s="347"/>
      <c r="L16" s="347"/>
      <c r="M16" s="347"/>
      <c r="N16" s="347"/>
      <c r="O16" s="347"/>
      <c r="P16" s="347"/>
      <c r="Q16" s="348"/>
    </row>
    <row r="17" spans="1:17" ht="12.75">
      <c r="A17" s="320"/>
      <c r="B17" s="202" t="s">
        <v>202</v>
      </c>
      <c r="C17" s="346" t="s">
        <v>239</v>
      </c>
      <c r="D17" s="347"/>
      <c r="E17" s="347"/>
      <c r="F17" s="347"/>
      <c r="G17" s="347"/>
      <c r="H17" s="347"/>
      <c r="I17" s="347"/>
      <c r="J17" s="347"/>
      <c r="K17" s="347"/>
      <c r="L17" s="347"/>
      <c r="M17" s="347"/>
      <c r="N17" s="347"/>
      <c r="O17" s="347"/>
      <c r="P17" s="347"/>
      <c r="Q17" s="348"/>
    </row>
    <row r="18" spans="1:17" ht="12.75">
      <c r="A18" s="320"/>
      <c r="B18" s="202" t="s">
        <v>203</v>
      </c>
      <c r="C18" s="322" t="s">
        <v>226</v>
      </c>
      <c r="D18" s="323"/>
      <c r="E18" s="323"/>
      <c r="F18" s="323"/>
      <c r="G18" s="323"/>
      <c r="H18" s="323"/>
      <c r="I18" s="323"/>
      <c r="J18" s="323"/>
      <c r="K18" s="323"/>
      <c r="L18" s="323"/>
      <c r="M18" s="323"/>
      <c r="N18" s="323"/>
      <c r="O18" s="323"/>
      <c r="P18" s="323"/>
      <c r="Q18" s="323"/>
    </row>
    <row r="19" spans="1:17" ht="11.25">
      <c r="A19" s="320"/>
      <c r="B19" s="202" t="s">
        <v>204</v>
      </c>
      <c r="C19" s="222"/>
      <c r="D19" s="222"/>
      <c r="E19" s="223">
        <f>SUM(E20:E23)</f>
        <v>2080310</v>
      </c>
      <c r="F19" s="223">
        <f>SUM(F20:F23)</f>
        <v>520078</v>
      </c>
      <c r="G19" s="223">
        <f>SUM(G20:G23)</f>
        <v>1560232</v>
      </c>
      <c r="H19" s="223">
        <f>SUM(I19,M19)</f>
        <v>1000000</v>
      </c>
      <c r="I19" s="223">
        <f>J19+K19+L19</f>
        <v>250000</v>
      </c>
      <c r="J19" s="223">
        <f>SUM(F20)</f>
        <v>250000</v>
      </c>
      <c r="K19" s="223">
        <v>0</v>
      </c>
      <c r="L19" s="223">
        <v>0</v>
      </c>
      <c r="M19" s="223">
        <f>N19+O19+P19+Q19</f>
        <v>750000</v>
      </c>
      <c r="N19" s="223">
        <v>0</v>
      </c>
      <c r="O19" s="223">
        <v>0</v>
      </c>
      <c r="P19" s="223">
        <v>0</v>
      </c>
      <c r="Q19" s="223">
        <v>750000</v>
      </c>
    </row>
    <row r="20" spans="1:17" ht="11.25">
      <c r="A20" s="320"/>
      <c r="B20" s="202" t="s">
        <v>7</v>
      </c>
      <c r="C20" s="354">
        <v>312</v>
      </c>
      <c r="D20" s="355" t="s">
        <v>225</v>
      </c>
      <c r="E20" s="223">
        <f>SUM(F20,G20)</f>
        <v>1000000</v>
      </c>
      <c r="F20" s="223">
        <v>250000</v>
      </c>
      <c r="G20" s="223">
        <v>750000</v>
      </c>
      <c r="H20" s="349"/>
      <c r="I20" s="349"/>
      <c r="J20" s="349"/>
      <c r="K20" s="349"/>
      <c r="L20" s="349"/>
      <c r="M20" s="349"/>
      <c r="N20" s="349"/>
      <c r="O20" s="349"/>
      <c r="P20" s="349"/>
      <c r="Q20" s="349"/>
    </row>
    <row r="21" spans="1:17" ht="11.25">
      <c r="A21" s="320"/>
      <c r="B21" s="202" t="s">
        <v>206</v>
      </c>
      <c r="C21" s="354"/>
      <c r="D21" s="355"/>
      <c r="E21" s="223">
        <f>SUM(F21,G21)</f>
        <v>1080310</v>
      </c>
      <c r="F21" s="223">
        <v>270078</v>
      </c>
      <c r="G21" s="223">
        <v>810232</v>
      </c>
      <c r="H21" s="349"/>
      <c r="I21" s="349"/>
      <c r="J21" s="349"/>
      <c r="K21" s="349"/>
      <c r="L21" s="349"/>
      <c r="M21" s="349"/>
      <c r="N21" s="349"/>
      <c r="O21" s="349"/>
      <c r="P21" s="349"/>
      <c r="Q21" s="349"/>
    </row>
    <row r="22" spans="1:17" ht="11.25">
      <c r="A22" s="320"/>
      <c r="B22" s="202" t="s">
        <v>8</v>
      </c>
      <c r="C22" s="354"/>
      <c r="D22" s="355"/>
      <c r="E22" s="223">
        <f>SUM(F22,G22)</f>
        <v>0</v>
      </c>
      <c r="F22" s="223">
        <v>0</v>
      </c>
      <c r="G22" s="223">
        <v>0</v>
      </c>
      <c r="H22" s="349"/>
      <c r="I22" s="349"/>
      <c r="J22" s="349"/>
      <c r="K22" s="349"/>
      <c r="L22" s="349"/>
      <c r="M22" s="349"/>
      <c r="N22" s="349"/>
      <c r="O22" s="349"/>
      <c r="P22" s="349"/>
      <c r="Q22" s="349"/>
    </row>
    <row r="23" spans="1:17" ht="11.25">
      <c r="A23" s="320"/>
      <c r="B23" s="226" t="s">
        <v>9</v>
      </c>
      <c r="C23" s="327"/>
      <c r="D23" s="330"/>
      <c r="E23" s="227">
        <f>SUM(F23,G23)</f>
        <v>0</v>
      </c>
      <c r="F23" s="227">
        <v>0</v>
      </c>
      <c r="G23" s="227">
        <v>0</v>
      </c>
      <c r="H23" s="324"/>
      <c r="I23" s="324"/>
      <c r="J23" s="324"/>
      <c r="K23" s="324"/>
      <c r="L23" s="324"/>
      <c r="M23" s="324"/>
      <c r="N23" s="324"/>
      <c r="O23" s="324"/>
      <c r="P23" s="324"/>
      <c r="Q23" s="324"/>
    </row>
    <row r="24" spans="1:17" ht="12" customHeight="1">
      <c r="A24" s="319" t="s">
        <v>207</v>
      </c>
      <c r="B24" s="225" t="s">
        <v>200</v>
      </c>
      <c r="C24" s="350" t="s">
        <v>230</v>
      </c>
      <c r="D24" s="351"/>
      <c r="E24" s="351"/>
      <c r="F24" s="351"/>
      <c r="G24" s="351"/>
      <c r="H24" s="351"/>
      <c r="I24" s="351"/>
      <c r="J24" s="351"/>
      <c r="K24" s="351"/>
      <c r="L24" s="351"/>
      <c r="M24" s="351"/>
      <c r="N24" s="351"/>
      <c r="O24" s="351"/>
      <c r="P24" s="351"/>
      <c r="Q24" s="351"/>
    </row>
    <row r="25" spans="1:17" ht="12" customHeight="1">
      <c r="A25" s="320"/>
      <c r="B25" s="225" t="s">
        <v>201</v>
      </c>
      <c r="C25" s="346" t="s">
        <v>238</v>
      </c>
      <c r="D25" s="347"/>
      <c r="E25" s="347"/>
      <c r="F25" s="347"/>
      <c r="G25" s="347"/>
      <c r="H25" s="347"/>
      <c r="I25" s="347"/>
      <c r="J25" s="347"/>
      <c r="K25" s="347"/>
      <c r="L25" s="347"/>
      <c r="M25" s="347"/>
      <c r="N25" s="347"/>
      <c r="O25" s="347"/>
      <c r="P25" s="347"/>
      <c r="Q25" s="348"/>
    </row>
    <row r="26" spans="1:17" ht="10.5" customHeight="1">
      <c r="A26" s="320"/>
      <c r="B26" s="225" t="s">
        <v>202</v>
      </c>
      <c r="C26" s="346" t="s">
        <v>239</v>
      </c>
      <c r="D26" s="347"/>
      <c r="E26" s="347"/>
      <c r="F26" s="347"/>
      <c r="G26" s="347"/>
      <c r="H26" s="347"/>
      <c r="I26" s="347"/>
      <c r="J26" s="347"/>
      <c r="K26" s="347"/>
      <c r="L26" s="347"/>
      <c r="M26" s="347"/>
      <c r="N26" s="347"/>
      <c r="O26" s="347"/>
      <c r="P26" s="347"/>
      <c r="Q26" s="348"/>
    </row>
    <row r="27" spans="1:17" ht="23.25" customHeight="1">
      <c r="A27" s="320"/>
      <c r="B27" s="225" t="s">
        <v>203</v>
      </c>
      <c r="C27" s="343" t="s">
        <v>246</v>
      </c>
      <c r="D27" s="344"/>
      <c r="E27" s="344"/>
      <c r="F27" s="344"/>
      <c r="G27" s="344"/>
      <c r="H27" s="344"/>
      <c r="I27" s="344"/>
      <c r="J27" s="344"/>
      <c r="K27" s="344"/>
      <c r="L27" s="344"/>
      <c r="M27" s="344"/>
      <c r="N27" s="344"/>
      <c r="O27" s="344"/>
      <c r="P27" s="344"/>
      <c r="Q27" s="345"/>
    </row>
    <row r="28" spans="1:17" ht="15" customHeight="1">
      <c r="A28" s="320"/>
      <c r="B28" s="225" t="s">
        <v>204</v>
      </c>
      <c r="C28" s="228"/>
      <c r="D28" s="204"/>
      <c r="E28" s="223">
        <f>SUM(E29:E32)</f>
        <v>16250000</v>
      </c>
      <c r="F28" s="223">
        <f>SUM(F29:F32)</f>
        <v>2597100</v>
      </c>
      <c r="G28" s="223">
        <f>SUM(G29:G32)</f>
        <v>13652900</v>
      </c>
      <c r="H28" s="223">
        <f>SUM(I28,M28)</f>
        <v>1070000</v>
      </c>
      <c r="I28" s="223">
        <f>J28+K28+L28</f>
        <v>320000</v>
      </c>
      <c r="J28" s="223">
        <f>SUM(F29)</f>
        <v>320000</v>
      </c>
      <c r="K28" s="223">
        <v>0</v>
      </c>
      <c r="L28" s="223">
        <v>0</v>
      </c>
      <c r="M28" s="223">
        <f>N28+O28+P28+Q28</f>
        <v>750000</v>
      </c>
      <c r="N28" s="223">
        <v>0</v>
      </c>
      <c r="O28" s="223">
        <v>0</v>
      </c>
      <c r="P28" s="223">
        <v>0</v>
      </c>
      <c r="Q28" s="223">
        <v>750000</v>
      </c>
    </row>
    <row r="29" spans="1:17" ht="11.25">
      <c r="A29" s="320"/>
      <c r="B29" s="225" t="s">
        <v>7</v>
      </c>
      <c r="C29" s="327">
        <v>312</v>
      </c>
      <c r="D29" s="330" t="s">
        <v>225</v>
      </c>
      <c r="E29" s="223">
        <f>SUM(F29,G29)</f>
        <v>1070000</v>
      </c>
      <c r="F29" s="223">
        <v>320000</v>
      </c>
      <c r="G29" s="223">
        <v>750000</v>
      </c>
      <c r="H29" s="339"/>
      <c r="I29" s="339"/>
      <c r="J29" s="339"/>
      <c r="K29" s="339"/>
      <c r="L29" s="339"/>
      <c r="M29" s="339"/>
      <c r="N29" s="339"/>
      <c r="O29" s="339"/>
      <c r="P29" s="339"/>
      <c r="Q29" s="339"/>
    </row>
    <row r="30" spans="1:17" ht="11.25">
      <c r="A30" s="320"/>
      <c r="B30" s="225" t="s">
        <v>206</v>
      </c>
      <c r="C30" s="328"/>
      <c r="D30" s="331"/>
      <c r="E30" s="223">
        <f>SUM(F30,G30)</f>
        <v>5941253</v>
      </c>
      <c r="F30" s="223">
        <v>891200</v>
      </c>
      <c r="G30" s="223">
        <v>5050053</v>
      </c>
      <c r="H30" s="340"/>
      <c r="I30" s="340"/>
      <c r="J30" s="340"/>
      <c r="K30" s="340"/>
      <c r="L30" s="340"/>
      <c r="M30" s="340"/>
      <c r="N30" s="340"/>
      <c r="O30" s="340"/>
      <c r="P30" s="340"/>
      <c r="Q30" s="340"/>
    </row>
    <row r="31" spans="1:17" ht="11.25">
      <c r="A31" s="320"/>
      <c r="B31" s="225" t="s">
        <v>8</v>
      </c>
      <c r="C31" s="328"/>
      <c r="D31" s="331"/>
      <c r="E31" s="223">
        <f>SUM(F31,G31)</f>
        <v>4994423</v>
      </c>
      <c r="F31" s="223">
        <v>749200</v>
      </c>
      <c r="G31" s="223">
        <v>4245223</v>
      </c>
      <c r="H31" s="340"/>
      <c r="I31" s="340"/>
      <c r="J31" s="340"/>
      <c r="K31" s="340"/>
      <c r="L31" s="340"/>
      <c r="M31" s="340"/>
      <c r="N31" s="340"/>
      <c r="O31" s="340"/>
      <c r="P31" s="340"/>
      <c r="Q31" s="340"/>
    </row>
    <row r="32" spans="1:17" ht="11.25">
      <c r="A32" s="321"/>
      <c r="B32" s="225" t="s">
        <v>9</v>
      </c>
      <c r="C32" s="329"/>
      <c r="D32" s="332"/>
      <c r="E32" s="223">
        <f>SUM(F32,G32)</f>
        <v>4244324</v>
      </c>
      <c r="F32" s="223">
        <v>636700</v>
      </c>
      <c r="G32" s="223">
        <v>3607624</v>
      </c>
      <c r="H32" s="341"/>
      <c r="I32" s="341"/>
      <c r="J32" s="341"/>
      <c r="K32" s="341"/>
      <c r="L32" s="341"/>
      <c r="M32" s="341"/>
      <c r="N32" s="341"/>
      <c r="O32" s="341"/>
      <c r="P32" s="341"/>
      <c r="Q32" s="341"/>
    </row>
    <row r="33" spans="1:17" ht="12.75">
      <c r="A33" s="342" t="s">
        <v>208</v>
      </c>
      <c r="B33" s="202" t="s">
        <v>200</v>
      </c>
      <c r="C33" s="322" t="s">
        <v>230</v>
      </c>
      <c r="D33" s="323"/>
      <c r="E33" s="323"/>
      <c r="F33" s="323"/>
      <c r="G33" s="323"/>
      <c r="H33" s="323"/>
      <c r="I33" s="323"/>
      <c r="J33" s="323"/>
      <c r="K33" s="323"/>
      <c r="L33" s="323"/>
      <c r="M33" s="323"/>
      <c r="N33" s="323"/>
      <c r="O33" s="323"/>
      <c r="P33" s="323"/>
      <c r="Q33" s="323"/>
    </row>
    <row r="34" spans="1:17" ht="12.75">
      <c r="A34" s="342"/>
      <c r="B34" s="202" t="s">
        <v>201</v>
      </c>
      <c r="C34" s="316" t="s">
        <v>228</v>
      </c>
      <c r="D34" s="317"/>
      <c r="E34" s="317"/>
      <c r="F34" s="317"/>
      <c r="G34" s="317"/>
      <c r="H34" s="317"/>
      <c r="I34" s="317"/>
      <c r="J34" s="317"/>
      <c r="K34" s="317"/>
      <c r="L34" s="317"/>
      <c r="M34" s="317"/>
      <c r="N34" s="317"/>
      <c r="O34" s="317"/>
      <c r="P34" s="317"/>
      <c r="Q34" s="318"/>
    </row>
    <row r="35" spans="1:17" ht="12.75">
      <c r="A35" s="342"/>
      <c r="B35" s="202" t="s">
        <v>202</v>
      </c>
      <c r="C35" s="316" t="s">
        <v>229</v>
      </c>
      <c r="D35" s="317"/>
      <c r="E35" s="317"/>
      <c r="F35" s="317"/>
      <c r="G35" s="317"/>
      <c r="H35" s="317"/>
      <c r="I35" s="317"/>
      <c r="J35" s="317"/>
      <c r="K35" s="317"/>
      <c r="L35" s="317"/>
      <c r="M35" s="317"/>
      <c r="N35" s="317"/>
      <c r="O35" s="317"/>
      <c r="P35" s="317"/>
      <c r="Q35" s="318"/>
    </row>
    <row r="36" spans="1:17" ht="12.75">
      <c r="A36" s="342"/>
      <c r="B36" s="202" t="s">
        <v>203</v>
      </c>
      <c r="C36" s="316" t="s">
        <v>11</v>
      </c>
      <c r="D36" s="317"/>
      <c r="E36" s="317"/>
      <c r="F36" s="317"/>
      <c r="G36" s="317"/>
      <c r="H36" s="317"/>
      <c r="I36" s="317"/>
      <c r="J36" s="317"/>
      <c r="K36" s="317"/>
      <c r="L36" s="317"/>
      <c r="M36" s="317"/>
      <c r="N36" s="317"/>
      <c r="O36" s="317"/>
      <c r="P36" s="317"/>
      <c r="Q36" s="318"/>
    </row>
    <row r="37" spans="1:17" ht="11.25">
      <c r="A37" s="342"/>
      <c r="B37" s="202" t="s">
        <v>204</v>
      </c>
      <c r="C37" s="222"/>
      <c r="D37" s="222"/>
      <c r="E37" s="223">
        <f>SUM(E38:E41)</f>
        <v>2890720</v>
      </c>
      <c r="F37" s="223">
        <f>SUM(F38:F41)</f>
        <v>722680</v>
      </c>
      <c r="G37" s="223">
        <f>SUM(G38:G41)</f>
        <v>2168040</v>
      </c>
      <c r="H37" s="223">
        <f>SUM(I37,M37)</f>
        <v>800000</v>
      </c>
      <c r="I37" s="223">
        <f>J37+K37+L37</f>
        <v>200000</v>
      </c>
      <c r="J37" s="223">
        <f>SUM(F38)</f>
        <v>200000</v>
      </c>
      <c r="K37" s="223">
        <v>0</v>
      </c>
      <c r="L37" s="223">
        <v>0</v>
      </c>
      <c r="M37" s="223">
        <f>N37+O37+P37+Q37</f>
        <v>600000</v>
      </c>
      <c r="N37" s="223">
        <v>0</v>
      </c>
      <c r="O37" s="223">
        <v>0</v>
      </c>
      <c r="P37" s="223">
        <v>0</v>
      </c>
      <c r="Q37" s="223">
        <v>600000</v>
      </c>
    </row>
    <row r="38" spans="1:17" ht="11.25">
      <c r="A38" s="342"/>
      <c r="B38" s="202" t="s">
        <v>7</v>
      </c>
      <c r="C38" s="327">
        <v>312</v>
      </c>
      <c r="D38" s="330" t="s">
        <v>225</v>
      </c>
      <c r="E38" s="223">
        <f>SUM(F38,G38)</f>
        <v>800000</v>
      </c>
      <c r="F38" s="223">
        <v>200000</v>
      </c>
      <c r="G38" s="223">
        <v>600000</v>
      </c>
      <c r="H38" s="324"/>
      <c r="I38" s="324"/>
      <c r="J38" s="324"/>
      <c r="K38" s="324"/>
      <c r="L38" s="324"/>
      <c r="M38" s="324"/>
      <c r="N38" s="324"/>
      <c r="O38" s="324"/>
      <c r="P38" s="324"/>
      <c r="Q38" s="324"/>
    </row>
    <row r="39" spans="1:17" ht="11.25">
      <c r="A39" s="342"/>
      <c r="B39" s="202" t="s">
        <v>206</v>
      </c>
      <c r="C39" s="328"/>
      <c r="D39" s="331"/>
      <c r="E39" s="223">
        <f>SUM(F39,G39)</f>
        <v>1090720</v>
      </c>
      <c r="F39" s="223">
        <v>272680</v>
      </c>
      <c r="G39" s="223">
        <v>818040</v>
      </c>
      <c r="H39" s="325"/>
      <c r="I39" s="325"/>
      <c r="J39" s="325"/>
      <c r="K39" s="325"/>
      <c r="L39" s="325"/>
      <c r="M39" s="325"/>
      <c r="N39" s="325"/>
      <c r="O39" s="325"/>
      <c r="P39" s="325"/>
      <c r="Q39" s="325"/>
    </row>
    <row r="40" spans="1:17" ht="11.25">
      <c r="A40" s="342"/>
      <c r="B40" s="202" t="s">
        <v>8</v>
      </c>
      <c r="C40" s="328"/>
      <c r="D40" s="331"/>
      <c r="E40" s="223">
        <f>SUM(F40,G40)</f>
        <v>1000000</v>
      </c>
      <c r="F40" s="223">
        <v>250000</v>
      </c>
      <c r="G40" s="223">
        <v>750000</v>
      </c>
      <c r="H40" s="325"/>
      <c r="I40" s="325"/>
      <c r="J40" s="325"/>
      <c r="K40" s="325"/>
      <c r="L40" s="325"/>
      <c r="M40" s="325"/>
      <c r="N40" s="325"/>
      <c r="O40" s="325"/>
      <c r="P40" s="325"/>
      <c r="Q40" s="325"/>
    </row>
    <row r="41" spans="1:17" ht="11.25">
      <c r="A41" s="342"/>
      <c r="B41" s="202" t="s">
        <v>9</v>
      </c>
      <c r="C41" s="329"/>
      <c r="D41" s="332"/>
      <c r="E41" s="223">
        <f>SUM(F41,G41)</f>
        <v>0</v>
      </c>
      <c r="F41" s="223">
        <v>0</v>
      </c>
      <c r="G41" s="223">
        <v>0</v>
      </c>
      <c r="H41" s="326"/>
      <c r="I41" s="326"/>
      <c r="J41" s="326"/>
      <c r="K41" s="326"/>
      <c r="L41" s="326"/>
      <c r="M41" s="326"/>
      <c r="N41" s="326"/>
      <c r="O41" s="326"/>
      <c r="P41" s="326"/>
      <c r="Q41" s="326"/>
    </row>
    <row r="42" spans="1:17" ht="12.75" customHeight="1">
      <c r="A42" s="319" t="s">
        <v>219</v>
      </c>
      <c r="B42" s="202" t="s">
        <v>200</v>
      </c>
      <c r="C42" s="322" t="s">
        <v>230</v>
      </c>
      <c r="D42" s="323"/>
      <c r="E42" s="323"/>
      <c r="F42" s="323"/>
      <c r="G42" s="323"/>
      <c r="H42" s="323"/>
      <c r="I42" s="323"/>
      <c r="J42" s="323"/>
      <c r="K42" s="323"/>
      <c r="L42" s="323"/>
      <c r="M42" s="323"/>
      <c r="N42" s="323"/>
      <c r="O42" s="323"/>
      <c r="P42" s="323"/>
      <c r="Q42" s="323"/>
    </row>
    <row r="43" spans="1:17" ht="12.75" customHeight="1">
      <c r="A43" s="321"/>
      <c r="B43" s="202" t="s">
        <v>201</v>
      </c>
      <c r="C43" s="371" t="s">
        <v>238</v>
      </c>
      <c r="D43" s="372"/>
      <c r="E43" s="372"/>
      <c r="F43" s="372"/>
      <c r="G43" s="372"/>
      <c r="H43" s="372"/>
      <c r="I43" s="372"/>
      <c r="J43" s="372"/>
      <c r="K43" s="372"/>
      <c r="L43" s="372"/>
      <c r="M43" s="372"/>
      <c r="N43" s="372"/>
      <c r="O43" s="372"/>
      <c r="P43" s="372"/>
      <c r="Q43" s="373"/>
    </row>
    <row r="44" spans="1:17" ht="11.25" customHeight="1">
      <c r="A44" s="319" t="s">
        <v>219</v>
      </c>
      <c r="B44" s="202" t="s">
        <v>202</v>
      </c>
      <c r="C44" s="316" t="s">
        <v>239</v>
      </c>
      <c r="D44" s="317"/>
      <c r="E44" s="317"/>
      <c r="F44" s="317"/>
      <c r="G44" s="317"/>
      <c r="H44" s="317"/>
      <c r="I44" s="317"/>
      <c r="J44" s="317"/>
      <c r="K44" s="317"/>
      <c r="L44" s="317"/>
      <c r="M44" s="317"/>
      <c r="N44" s="317"/>
      <c r="O44" s="317"/>
      <c r="P44" s="317"/>
      <c r="Q44" s="318"/>
    </row>
    <row r="45" spans="1:17" ht="12" customHeight="1">
      <c r="A45" s="320"/>
      <c r="B45" s="202" t="s">
        <v>203</v>
      </c>
      <c r="C45" s="316" t="s">
        <v>237</v>
      </c>
      <c r="D45" s="317"/>
      <c r="E45" s="317"/>
      <c r="F45" s="317"/>
      <c r="G45" s="317"/>
      <c r="H45" s="317"/>
      <c r="I45" s="317"/>
      <c r="J45" s="317"/>
      <c r="K45" s="317"/>
      <c r="L45" s="317"/>
      <c r="M45" s="317"/>
      <c r="N45" s="317"/>
      <c r="O45" s="317"/>
      <c r="P45" s="317"/>
      <c r="Q45" s="318"/>
    </row>
    <row r="46" spans="1:17" ht="12.75" customHeight="1">
      <c r="A46" s="320"/>
      <c r="B46" s="202" t="s">
        <v>204</v>
      </c>
      <c r="C46" s="222"/>
      <c r="D46" s="222"/>
      <c r="E46" s="223">
        <f>SUM(E47:E50)</f>
        <v>2772000</v>
      </c>
      <c r="F46" s="223">
        <f>SUM(F47:F50)</f>
        <v>416000</v>
      </c>
      <c r="G46" s="223">
        <f>SUM(G47:G50)</f>
        <v>2356000</v>
      </c>
      <c r="H46" s="223">
        <f>SUM(I46,M46)</f>
        <v>0</v>
      </c>
      <c r="I46" s="223">
        <f>J46+K46+L46</f>
        <v>0</v>
      </c>
      <c r="J46" s="223">
        <f>SUM(F47)</f>
        <v>0</v>
      </c>
      <c r="K46" s="223">
        <v>0</v>
      </c>
      <c r="L46" s="223">
        <v>0</v>
      </c>
      <c r="M46" s="223">
        <f>N46+O46+P46+Q46</f>
        <v>0</v>
      </c>
      <c r="N46" s="223">
        <v>0</v>
      </c>
      <c r="O46" s="223"/>
      <c r="P46" s="223">
        <v>0</v>
      </c>
      <c r="Q46" s="223">
        <v>0</v>
      </c>
    </row>
    <row r="47" spans="1:17" ht="11.25">
      <c r="A47" s="320"/>
      <c r="B47" s="202" t="s">
        <v>7</v>
      </c>
      <c r="C47" s="327">
        <v>312</v>
      </c>
      <c r="D47" s="330" t="s">
        <v>225</v>
      </c>
      <c r="E47" s="223">
        <v>0</v>
      </c>
      <c r="F47" s="223">
        <v>0</v>
      </c>
      <c r="G47" s="223">
        <v>0</v>
      </c>
      <c r="H47" s="324"/>
      <c r="I47" s="324"/>
      <c r="J47" s="324"/>
      <c r="K47" s="324"/>
      <c r="L47" s="324"/>
      <c r="M47" s="324"/>
      <c r="N47" s="324"/>
      <c r="O47" s="324"/>
      <c r="P47" s="324"/>
      <c r="Q47" s="324"/>
    </row>
    <row r="48" spans="1:17" ht="11.25">
      <c r="A48" s="320"/>
      <c r="B48" s="202" t="s">
        <v>206</v>
      </c>
      <c r="C48" s="328"/>
      <c r="D48" s="331"/>
      <c r="E48" s="223">
        <f>SUM(F48,G48)</f>
        <v>2772000</v>
      </c>
      <c r="F48" s="223">
        <v>416000</v>
      </c>
      <c r="G48" s="223">
        <v>2356000</v>
      </c>
      <c r="H48" s="325"/>
      <c r="I48" s="325"/>
      <c r="J48" s="325"/>
      <c r="K48" s="325"/>
      <c r="L48" s="325"/>
      <c r="M48" s="325"/>
      <c r="N48" s="325"/>
      <c r="O48" s="325"/>
      <c r="P48" s="325"/>
      <c r="Q48" s="325"/>
    </row>
    <row r="49" spans="1:17" ht="11.25">
      <c r="A49" s="320"/>
      <c r="B49" s="202" t="s">
        <v>8</v>
      </c>
      <c r="C49" s="328"/>
      <c r="D49" s="331"/>
      <c r="E49" s="223">
        <v>0</v>
      </c>
      <c r="F49" s="223">
        <v>0</v>
      </c>
      <c r="G49" s="223">
        <v>0</v>
      </c>
      <c r="H49" s="325"/>
      <c r="I49" s="325"/>
      <c r="J49" s="325"/>
      <c r="K49" s="325"/>
      <c r="L49" s="325"/>
      <c r="M49" s="325"/>
      <c r="N49" s="325"/>
      <c r="O49" s="325"/>
      <c r="P49" s="325"/>
      <c r="Q49" s="325"/>
    </row>
    <row r="50" spans="1:17" ht="11.25">
      <c r="A50" s="321"/>
      <c r="B50" s="202" t="s">
        <v>9</v>
      </c>
      <c r="C50" s="329"/>
      <c r="D50" s="332"/>
      <c r="E50" s="223">
        <f>SUM(F50,G50)</f>
        <v>0</v>
      </c>
      <c r="F50" s="223">
        <v>0</v>
      </c>
      <c r="G50" s="223">
        <v>0</v>
      </c>
      <c r="H50" s="326"/>
      <c r="I50" s="326"/>
      <c r="J50" s="326"/>
      <c r="K50" s="326"/>
      <c r="L50" s="326"/>
      <c r="M50" s="326"/>
      <c r="N50" s="326"/>
      <c r="O50" s="326"/>
      <c r="P50" s="326"/>
      <c r="Q50" s="326"/>
    </row>
    <row r="51" spans="1:17" ht="13.5" customHeight="1">
      <c r="A51" s="319" t="s">
        <v>236</v>
      </c>
      <c r="B51" s="202" t="s">
        <v>200</v>
      </c>
      <c r="C51" s="322" t="s">
        <v>230</v>
      </c>
      <c r="D51" s="323"/>
      <c r="E51" s="323"/>
      <c r="F51" s="323"/>
      <c r="G51" s="323"/>
      <c r="H51" s="323"/>
      <c r="I51" s="323"/>
      <c r="J51" s="323"/>
      <c r="K51" s="323"/>
      <c r="L51" s="323"/>
      <c r="M51" s="323"/>
      <c r="N51" s="323"/>
      <c r="O51" s="323"/>
      <c r="P51" s="323"/>
      <c r="Q51" s="323"/>
    </row>
    <row r="52" spans="1:17" ht="11.25" customHeight="1">
      <c r="A52" s="320"/>
      <c r="B52" s="202" t="s">
        <v>201</v>
      </c>
      <c r="C52" s="316" t="s">
        <v>238</v>
      </c>
      <c r="D52" s="317"/>
      <c r="E52" s="317"/>
      <c r="F52" s="317"/>
      <c r="G52" s="317"/>
      <c r="H52" s="317"/>
      <c r="I52" s="317"/>
      <c r="J52" s="317"/>
      <c r="K52" s="317"/>
      <c r="L52" s="317"/>
      <c r="M52" s="317"/>
      <c r="N52" s="317"/>
      <c r="O52" s="317"/>
      <c r="P52" s="317"/>
      <c r="Q52" s="318"/>
    </row>
    <row r="53" spans="1:17" ht="11.25" customHeight="1">
      <c r="A53" s="320"/>
      <c r="B53" s="202" t="s">
        <v>202</v>
      </c>
      <c r="C53" s="316" t="s">
        <v>239</v>
      </c>
      <c r="D53" s="317"/>
      <c r="E53" s="317"/>
      <c r="F53" s="317"/>
      <c r="G53" s="317"/>
      <c r="H53" s="317"/>
      <c r="I53" s="317"/>
      <c r="J53" s="317"/>
      <c r="K53" s="317"/>
      <c r="L53" s="317"/>
      <c r="M53" s="317"/>
      <c r="N53" s="317"/>
      <c r="O53" s="317"/>
      <c r="P53" s="317"/>
      <c r="Q53" s="318"/>
    </row>
    <row r="54" spans="1:17" ht="12" customHeight="1">
      <c r="A54" s="320"/>
      <c r="B54" s="202" t="s">
        <v>203</v>
      </c>
      <c r="C54" s="316" t="s">
        <v>241</v>
      </c>
      <c r="D54" s="317"/>
      <c r="E54" s="317"/>
      <c r="F54" s="317"/>
      <c r="G54" s="317"/>
      <c r="H54" s="317"/>
      <c r="I54" s="317"/>
      <c r="J54" s="317"/>
      <c r="K54" s="317"/>
      <c r="L54" s="317"/>
      <c r="M54" s="317"/>
      <c r="N54" s="317"/>
      <c r="O54" s="317"/>
      <c r="P54" s="317"/>
      <c r="Q54" s="318"/>
    </row>
    <row r="55" spans="1:17" ht="11.25">
      <c r="A55" s="320"/>
      <c r="B55" s="202" t="s">
        <v>204</v>
      </c>
      <c r="C55" s="222"/>
      <c r="D55" s="222"/>
      <c r="E55" s="223">
        <f>SUM(E59:E60)</f>
        <v>4400000</v>
      </c>
      <c r="F55" s="223">
        <f>SUM(F59:F60)</f>
        <v>660000</v>
      </c>
      <c r="G55" s="223">
        <f>SUM(G59:G60)</f>
        <v>3740000</v>
      </c>
      <c r="H55" s="223">
        <f>SUM(I55,M55)</f>
        <v>0</v>
      </c>
      <c r="I55" s="223">
        <f>J55+K55+L55</f>
        <v>0</v>
      </c>
      <c r="J55" s="223">
        <f>SUM(F56)</f>
        <v>0</v>
      </c>
      <c r="K55" s="223">
        <v>0</v>
      </c>
      <c r="L55" s="223">
        <v>0</v>
      </c>
      <c r="M55" s="223">
        <f>N55+O55+P55+Q55</f>
        <v>0</v>
      </c>
      <c r="N55" s="223">
        <v>0</v>
      </c>
      <c r="O55" s="223"/>
      <c r="P55" s="223">
        <v>0</v>
      </c>
      <c r="Q55" s="223">
        <v>0</v>
      </c>
    </row>
    <row r="56" spans="1:17" ht="11.25">
      <c r="A56" s="320"/>
      <c r="B56" s="202" t="s">
        <v>7</v>
      </c>
      <c r="C56" s="327">
        <v>312</v>
      </c>
      <c r="D56" s="330" t="s">
        <v>225</v>
      </c>
      <c r="E56" s="223">
        <v>0</v>
      </c>
      <c r="F56" s="223">
        <v>0</v>
      </c>
      <c r="G56" s="223">
        <v>0</v>
      </c>
      <c r="H56" s="324"/>
      <c r="I56" s="324"/>
      <c r="J56" s="324"/>
      <c r="K56" s="324"/>
      <c r="L56" s="324"/>
      <c r="M56" s="324"/>
      <c r="N56" s="324"/>
      <c r="O56" s="324"/>
      <c r="P56" s="324"/>
      <c r="Q56" s="324"/>
    </row>
    <row r="57" spans="1:17" ht="11.25">
      <c r="A57" s="320"/>
      <c r="B57" s="202" t="s">
        <v>206</v>
      </c>
      <c r="C57" s="328"/>
      <c r="D57" s="331"/>
      <c r="E57" s="223">
        <f>SUM(F57,G57)</f>
        <v>0</v>
      </c>
      <c r="F57" s="223">
        <v>0</v>
      </c>
      <c r="G57" s="223">
        <v>0</v>
      </c>
      <c r="H57" s="325"/>
      <c r="I57" s="325"/>
      <c r="J57" s="325"/>
      <c r="K57" s="325"/>
      <c r="L57" s="325"/>
      <c r="M57" s="325"/>
      <c r="N57" s="325"/>
      <c r="O57" s="325"/>
      <c r="P57" s="325"/>
      <c r="Q57" s="325"/>
    </row>
    <row r="58" spans="1:17" ht="11.25">
      <c r="A58" s="320"/>
      <c r="B58" s="202" t="s">
        <v>8</v>
      </c>
      <c r="C58" s="328"/>
      <c r="D58" s="331"/>
      <c r="E58" s="223">
        <v>0</v>
      </c>
      <c r="F58" s="223">
        <v>0</v>
      </c>
      <c r="G58" s="223">
        <v>0</v>
      </c>
      <c r="H58" s="325"/>
      <c r="I58" s="325"/>
      <c r="J58" s="325"/>
      <c r="K58" s="325"/>
      <c r="L58" s="325"/>
      <c r="M58" s="325"/>
      <c r="N58" s="325"/>
      <c r="O58" s="325"/>
      <c r="P58" s="325"/>
      <c r="Q58" s="325"/>
    </row>
    <row r="59" spans="1:17" ht="11.25">
      <c r="A59" s="320"/>
      <c r="B59" s="202" t="s">
        <v>9</v>
      </c>
      <c r="C59" s="328"/>
      <c r="D59" s="331"/>
      <c r="E59" s="223">
        <f>SUM(F59,G59)</f>
        <v>1400000</v>
      </c>
      <c r="F59" s="223">
        <v>210000</v>
      </c>
      <c r="G59" s="223">
        <v>1190000</v>
      </c>
      <c r="H59" s="326"/>
      <c r="I59" s="326"/>
      <c r="J59" s="326"/>
      <c r="K59" s="326"/>
      <c r="L59" s="326"/>
      <c r="M59" s="326"/>
      <c r="N59" s="326"/>
      <c r="O59" s="326"/>
      <c r="P59" s="326"/>
      <c r="Q59" s="326"/>
    </row>
    <row r="60" spans="1:17" ht="11.25">
      <c r="A60" s="321"/>
      <c r="B60" s="202" t="s">
        <v>242</v>
      </c>
      <c r="C60" s="329"/>
      <c r="D60" s="332"/>
      <c r="E60" s="223">
        <f>SUM(F60,G60)</f>
        <v>3000000</v>
      </c>
      <c r="F60" s="223">
        <v>450000</v>
      </c>
      <c r="G60" s="223">
        <v>2550000</v>
      </c>
      <c r="H60" s="245"/>
      <c r="I60" s="245"/>
      <c r="J60" s="245"/>
      <c r="K60" s="245"/>
      <c r="L60" s="245"/>
      <c r="M60" s="245"/>
      <c r="N60" s="245"/>
      <c r="O60" s="245"/>
      <c r="P60" s="245"/>
      <c r="Q60" s="245"/>
    </row>
    <row r="61" spans="1:17" ht="12.75" customHeight="1">
      <c r="A61" s="319" t="s">
        <v>240</v>
      </c>
      <c r="B61" s="202" t="s">
        <v>200</v>
      </c>
      <c r="C61" s="322" t="s">
        <v>230</v>
      </c>
      <c r="D61" s="323"/>
      <c r="E61" s="323"/>
      <c r="F61" s="323"/>
      <c r="G61" s="323"/>
      <c r="H61" s="323"/>
      <c r="I61" s="323"/>
      <c r="J61" s="323"/>
      <c r="K61" s="323"/>
      <c r="L61" s="323"/>
      <c r="M61" s="323"/>
      <c r="N61" s="323"/>
      <c r="O61" s="323"/>
      <c r="P61" s="323"/>
      <c r="Q61" s="323"/>
    </row>
    <row r="62" spans="1:17" ht="12.75" customHeight="1">
      <c r="A62" s="320"/>
      <c r="B62" s="202" t="s">
        <v>201</v>
      </c>
      <c r="C62" s="316" t="s">
        <v>238</v>
      </c>
      <c r="D62" s="317"/>
      <c r="E62" s="317"/>
      <c r="F62" s="317"/>
      <c r="G62" s="317"/>
      <c r="H62" s="317"/>
      <c r="I62" s="317"/>
      <c r="J62" s="317"/>
      <c r="K62" s="317"/>
      <c r="L62" s="317"/>
      <c r="M62" s="317"/>
      <c r="N62" s="317"/>
      <c r="O62" s="317"/>
      <c r="P62" s="317"/>
      <c r="Q62" s="318"/>
    </row>
    <row r="63" spans="1:17" ht="11.25" customHeight="1">
      <c r="A63" s="320"/>
      <c r="B63" s="202" t="s">
        <v>202</v>
      </c>
      <c r="C63" s="316" t="s">
        <v>239</v>
      </c>
      <c r="D63" s="317"/>
      <c r="E63" s="317"/>
      <c r="F63" s="317"/>
      <c r="G63" s="317"/>
      <c r="H63" s="317"/>
      <c r="I63" s="317"/>
      <c r="J63" s="317"/>
      <c r="K63" s="317"/>
      <c r="L63" s="317"/>
      <c r="M63" s="317"/>
      <c r="N63" s="317"/>
      <c r="O63" s="317"/>
      <c r="P63" s="317"/>
      <c r="Q63" s="318"/>
    </row>
    <row r="64" spans="1:17" ht="12.75" customHeight="1">
      <c r="A64" s="320"/>
      <c r="B64" s="202" t="s">
        <v>203</v>
      </c>
      <c r="C64" s="316" t="s">
        <v>243</v>
      </c>
      <c r="D64" s="317"/>
      <c r="E64" s="317"/>
      <c r="F64" s="317"/>
      <c r="G64" s="317"/>
      <c r="H64" s="317"/>
      <c r="I64" s="317"/>
      <c r="J64" s="317"/>
      <c r="K64" s="317"/>
      <c r="L64" s="317"/>
      <c r="M64" s="317"/>
      <c r="N64" s="317"/>
      <c r="O64" s="317"/>
      <c r="P64" s="317"/>
      <c r="Q64" s="318"/>
    </row>
    <row r="65" spans="1:17" ht="15.75" customHeight="1">
      <c r="A65" s="320"/>
      <c r="B65" s="202" t="s">
        <v>204</v>
      </c>
      <c r="C65" s="327">
        <v>312</v>
      </c>
      <c r="D65" s="330" t="s">
        <v>225</v>
      </c>
      <c r="E65" s="223">
        <f>SUM(E67:E68)</f>
        <v>5978000</v>
      </c>
      <c r="F65" s="223">
        <f>SUM(F67:F68)</f>
        <v>896700</v>
      </c>
      <c r="G65" s="223">
        <f>SUM(G67:G68)</f>
        <v>5081300</v>
      </c>
      <c r="H65" s="227">
        <f>SUM(I65,M65)</f>
        <v>0</v>
      </c>
      <c r="I65" s="227">
        <f>J65+K65+L65</f>
        <v>0</v>
      </c>
      <c r="J65" s="227">
        <f>SUM(F66)</f>
        <v>0</v>
      </c>
      <c r="K65" s="227">
        <v>0</v>
      </c>
      <c r="L65" s="227">
        <v>0</v>
      </c>
      <c r="M65" s="227">
        <f>N65+O65+P65+Q65</f>
        <v>0</v>
      </c>
      <c r="N65" s="227">
        <v>0</v>
      </c>
      <c r="O65" s="227"/>
      <c r="P65" s="227">
        <v>0</v>
      </c>
      <c r="Q65" s="227">
        <v>0</v>
      </c>
    </row>
    <row r="66" spans="1:17" ht="13.5" customHeight="1">
      <c r="A66" s="320"/>
      <c r="B66" s="202" t="s">
        <v>7</v>
      </c>
      <c r="C66" s="328"/>
      <c r="D66" s="331"/>
      <c r="E66" s="223">
        <v>0</v>
      </c>
      <c r="F66" s="223">
        <v>0</v>
      </c>
      <c r="G66" s="249">
        <v>0</v>
      </c>
      <c r="H66" s="250"/>
      <c r="I66" s="250"/>
      <c r="J66" s="250"/>
      <c r="K66" s="250"/>
      <c r="L66" s="250"/>
      <c r="M66" s="246"/>
      <c r="N66" s="251"/>
      <c r="O66" s="251"/>
      <c r="P66" s="251"/>
      <c r="Q66" s="251"/>
    </row>
    <row r="67" spans="1:17" ht="12.75" customHeight="1">
      <c r="A67" s="320"/>
      <c r="B67" s="202" t="s">
        <v>206</v>
      </c>
      <c r="C67" s="328"/>
      <c r="D67" s="331"/>
      <c r="E67" s="223">
        <f>SUM(F67,G67)</f>
        <v>2534000</v>
      </c>
      <c r="F67" s="223">
        <v>380100</v>
      </c>
      <c r="G67" s="249">
        <v>2153900</v>
      </c>
      <c r="H67" s="252"/>
      <c r="I67" s="252"/>
      <c r="J67" s="252"/>
      <c r="K67" s="252"/>
      <c r="L67" s="252"/>
      <c r="M67" s="247"/>
      <c r="N67" s="253"/>
      <c r="O67" s="253"/>
      <c r="P67" s="253"/>
      <c r="Q67" s="253"/>
    </row>
    <row r="68" spans="1:17" ht="12.75" customHeight="1">
      <c r="A68" s="320"/>
      <c r="B68" s="202" t="s">
        <v>8</v>
      </c>
      <c r="C68" s="328"/>
      <c r="D68" s="331"/>
      <c r="E68" s="223">
        <f>SUM(F68,G68)</f>
        <v>3444000</v>
      </c>
      <c r="F68" s="223">
        <v>516600</v>
      </c>
      <c r="G68" s="249">
        <v>2927400</v>
      </c>
      <c r="H68" s="252"/>
      <c r="I68" s="252"/>
      <c r="J68" s="252"/>
      <c r="K68" s="252"/>
      <c r="L68" s="252"/>
      <c r="M68" s="247"/>
      <c r="N68" s="253"/>
      <c r="O68" s="253"/>
      <c r="P68" s="253"/>
      <c r="Q68" s="253"/>
    </row>
    <row r="69" spans="1:17" ht="12.75" customHeight="1">
      <c r="A69" s="320"/>
      <c r="B69" s="202" t="s">
        <v>9</v>
      </c>
      <c r="C69" s="328"/>
      <c r="D69" s="331"/>
      <c r="E69" s="223">
        <f>SUM(F69,G69)</f>
        <v>0</v>
      </c>
      <c r="F69" s="223">
        <v>0</v>
      </c>
      <c r="G69" s="249">
        <v>0</v>
      </c>
      <c r="H69" s="252"/>
      <c r="I69" s="252"/>
      <c r="J69" s="252"/>
      <c r="K69" s="252"/>
      <c r="L69" s="252"/>
      <c r="M69" s="247"/>
      <c r="N69" s="253"/>
      <c r="O69" s="253"/>
      <c r="P69" s="253"/>
      <c r="Q69" s="253"/>
    </row>
    <row r="70" spans="1:17" ht="12.75" customHeight="1">
      <c r="A70" s="321"/>
      <c r="B70" s="202" t="s">
        <v>242</v>
      </c>
      <c r="C70" s="329"/>
      <c r="D70" s="332"/>
      <c r="E70" s="223">
        <f>SUM(F70,G70)</f>
        <v>0</v>
      </c>
      <c r="F70" s="223">
        <v>0</v>
      </c>
      <c r="G70" s="249">
        <v>0</v>
      </c>
      <c r="H70" s="254"/>
      <c r="I70" s="254"/>
      <c r="J70" s="254"/>
      <c r="K70" s="254"/>
      <c r="L70" s="254"/>
      <c r="M70" s="245"/>
      <c r="N70" s="255"/>
      <c r="O70" s="255"/>
      <c r="P70" s="255"/>
      <c r="Q70" s="255"/>
    </row>
    <row r="71" spans="1:17" s="199" customFormat="1" ht="16.5" customHeight="1">
      <c r="A71" s="203">
        <v>2</v>
      </c>
      <c r="B71" s="201" t="s">
        <v>209</v>
      </c>
      <c r="C71" s="370" t="s">
        <v>198</v>
      </c>
      <c r="D71" s="370"/>
      <c r="E71" s="198">
        <f>SUM(E85,E103,E94,E76)</f>
        <v>3875078</v>
      </c>
      <c r="F71" s="198">
        <f>SUM(F85,F103,F94,F76)</f>
        <v>1209183</v>
      </c>
      <c r="G71" s="198">
        <f aca="true" t="shared" si="1" ref="G71:Q71">SUM(G85,G103,G94,G76)</f>
        <v>2665895</v>
      </c>
      <c r="H71" s="198">
        <f t="shared" si="1"/>
        <v>1762307</v>
      </c>
      <c r="I71" s="198">
        <f t="shared" si="1"/>
        <v>535152</v>
      </c>
      <c r="J71" s="198">
        <f t="shared" si="1"/>
        <v>0</v>
      </c>
      <c r="K71" s="198">
        <f t="shared" si="1"/>
        <v>0</v>
      </c>
      <c r="L71" s="198">
        <f t="shared" si="1"/>
        <v>535152</v>
      </c>
      <c r="M71" s="198">
        <f t="shared" si="1"/>
        <v>1227155</v>
      </c>
      <c r="N71" s="198">
        <f t="shared" si="1"/>
        <v>0</v>
      </c>
      <c r="O71" s="198">
        <f t="shared" si="1"/>
        <v>0</v>
      </c>
      <c r="P71" s="198">
        <f t="shared" si="1"/>
        <v>0</v>
      </c>
      <c r="Q71" s="198">
        <f t="shared" si="1"/>
        <v>1227155</v>
      </c>
    </row>
    <row r="72" spans="1:17" s="199" customFormat="1" ht="13.5" customHeight="1">
      <c r="A72" s="319" t="s">
        <v>244</v>
      </c>
      <c r="B72" s="202" t="s">
        <v>200</v>
      </c>
      <c r="C72" s="322" t="s">
        <v>214</v>
      </c>
      <c r="D72" s="367"/>
      <c r="E72" s="367"/>
      <c r="F72" s="367"/>
      <c r="G72" s="367"/>
      <c r="H72" s="367"/>
      <c r="I72" s="367"/>
      <c r="J72" s="367"/>
      <c r="K72" s="367"/>
      <c r="L72" s="367"/>
      <c r="M72" s="367"/>
      <c r="N72" s="367"/>
      <c r="O72" s="367"/>
      <c r="P72" s="367"/>
      <c r="Q72" s="367"/>
    </row>
    <row r="73" spans="1:17" s="199" customFormat="1" ht="13.5" customHeight="1">
      <c r="A73" s="320"/>
      <c r="B73" s="202" t="s">
        <v>201</v>
      </c>
      <c r="C73" s="322" t="s">
        <v>215</v>
      </c>
      <c r="D73" s="367"/>
      <c r="E73" s="367"/>
      <c r="F73" s="367"/>
      <c r="G73" s="367"/>
      <c r="H73" s="367"/>
      <c r="I73" s="367"/>
      <c r="J73" s="367"/>
      <c r="K73" s="367"/>
      <c r="L73" s="367"/>
      <c r="M73" s="367"/>
      <c r="N73" s="367"/>
      <c r="O73" s="367"/>
      <c r="P73" s="367"/>
      <c r="Q73" s="367"/>
    </row>
    <row r="74" spans="1:17" s="199" customFormat="1" ht="13.5" customHeight="1">
      <c r="A74" s="320"/>
      <c r="B74" s="202" t="s">
        <v>202</v>
      </c>
      <c r="C74" s="322" t="s">
        <v>216</v>
      </c>
      <c r="D74" s="367"/>
      <c r="E74" s="367"/>
      <c r="F74" s="367"/>
      <c r="G74" s="367"/>
      <c r="H74" s="367"/>
      <c r="I74" s="367"/>
      <c r="J74" s="367"/>
      <c r="K74" s="367"/>
      <c r="L74" s="367"/>
      <c r="M74" s="367"/>
      <c r="N74" s="367"/>
      <c r="O74" s="367"/>
      <c r="P74" s="367"/>
      <c r="Q74" s="367"/>
    </row>
    <row r="75" spans="1:17" s="199" customFormat="1" ht="13.5" customHeight="1">
      <c r="A75" s="320"/>
      <c r="B75" s="202" t="s">
        <v>203</v>
      </c>
      <c r="C75" s="316" t="s">
        <v>330</v>
      </c>
      <c r="D75" s="368"/>
      <c r="E75" s="368"/>
      <c r="F75" s="368"/>
      <c r="G75" s="368"/>
      <c r="H75" s="368"/>
      <c r="I75" s="368"/>
      <c r="J75" s="368"/>
      <c r="K75" s="368"/>
      <c r="L75" s="368"/>
      <c r="M75" s="368"/>
      <c r="N75" s="368"/>
      <c r="O75" s="368"/>
      <c r="P75" s="368"/>
      <c r="Q75" s="369"/>
    </row>
    <row r="76" spans="1:17" s="199" customFormat="1" ht="11.25" customHeight="1">
      <c r="A76" s="320"/>
      <c r="B76" s="202" t="s">
        <v>204</v>
      </c>
      <c r="C76" s="364">
        <v>23</v>
      </c>
      <c r="D76" s="168"/>
      <c r="E76" s="298">
        <f>SUM(E77:E79)</f>
        <v>1378110</v>
      </c>
      <c r="F76" s="298">
        <f>SUM(F77:F79)</f>
        <v>487791</v>
      </c>
      <c r="G76" s="298">
        <f>SUM(G77:G79)</f>
        <v>890319</v>
      </c>
      <c r="H76" s="298">
        <f>SUM(I76,M76)</f>
        <v>6711</v>
      </c>
      <c r="I76" s="298">
        <f>J76+K76+L76</f>
        <v>2148</v>
      </c>
      <c r="J76" s="298">
        <v>0</v>
      </c>
      <c r="K76" s="298">
        <v>0</v>
      </c>
      <c r="L76" s="298">
        <v>2148</v>
      </c>
      <c r="M76" s="298">
        <f>N76+O76+P76+Q76</f>
        <v>4563</v>
      </c>
      <c r="N76" s="298">
        <v>0</v>
      </c>
      <c r="O76" s="298">
        <v>0</v>
      </c>
      <c r="P76" s="298">
        <v>0</v>
      </c>
      <c r="Q76" s="298">
        <v>4563</v>
      </c>
    </row>
    <row r="77" spans="1:17" s="199" customFormat="1" ht="11.25" customHeight="1">
      <c r="A77" s="320"/>
      <c r="B77" s="202" t="s">
        <v>327</v>
      </c>
      <c r="C77" s="365"/>
      <c r="D77" s="296" t="s">
        <v>333</v>
      </c>
      <c r="E77" s="298">
        <f>SUM(F77,G77)</f>
        <v>275922</v>
      </c>
      <c r="F77" s="298">
        <v>88295</v>
      </c>
      <c r="G77" s="298">
        <v>187627</v>
      </c>
      <c r="H77" s="299"/>
      <c r="I77" s="299"/>
      <c r="J77" s="299"/>
      <c r="K77" s="299"/>
      <c r="L77" s="299"/>
      <c r="M77" s="299"/>
      <c r="N77" s="299"/>
      <c r="O77" s="299"/>
      <c r="P77" s="299"/>
      <c r="Q77" s="299"/>
    </row>
    <row r="78" spans="1:17" s="199" customFormat="1" ht="21.75" customHeight="1">
      <c r="A78" s="321"/>
      <c r="B78" s="202" t="s">
        <v>328</v>
      </c>
      <c r="C78" s="366"/>
      <c r="D78" s="297" t="s">
        <v>334</v>
      </c>
      <c r="E78" s="298">
        <f>SUM(F78:G78)</f>
        <v>1095477</v>
      </c>
      <c r="F78" s="298">
        <f>328530+68817+1</f>
        <v>397348</v>
      </c>
      <c r="G78" s="298">
        <f>698130-1</f>
        <v>698129</v>
      </c>
      <c r="H78" s="300"/>
      <c r="I78" s="300"/>
      <c r="J78" s="300"/>
      <c r="K78" s="300"/>
      <c r="L78" s="300"/>
      <c r="M78" s="300"/>
      <c r="N78" s="300"/>
      <c r="O78" s="300"/>
      <c r="P78" s="300"/>
      <c r="Q78" s="300"/>
    </row>
    <row r="79" spans="1:17" s="199" customFormat="1" ht="11.25" customHeight="1">
      <c r="A79" s="319" t="s">
        <v>244</v>
      </c>
      <c r="B79" s="202" t="s">
        <v>205</v>
      </c>
      <c r="C79" s="294"/>
      <c r="D79" s="296"/>
      <c r="E79" s="298">
        <f>SUM(F79,G79)</f>
        <v>6711</v>
      </c>
      <c r="F79" s="298">
        <f>SUM(I76)</f>
        <v>2148</v>
      </c>
      <c r="G79" s="298">
        <f>SUM(M76)</f>
        <v>4563</v>
      </c>
      <c r="H79" s="299"/>
      <c r="I79" s="299"/>
      <c r="J79" s="299"/>
      <c r="K79" s="299"/>
      <c r="L79" s="299"/>
      <c r="M79" s="299"/>
      <c r="N79" s="299"/>
      <c r="O79" s="299"/>
      <c r="P79" s="299"/>
      <c r="Q79" s="299"/>
    </row>
    <row r="80" spans="1:17" s="199" customFormat="1" ht="11.25" customHeight="1">
      <c r="A80" s="321"/>
      <c r="B80" s="202" t="s">
        <v>206</v>
      </c>
      <c r="C80" s="295"/>
      <c r="D80" s="297"/>
      <c r="E80" s="298">
        <f>SUM(F80,G80)</f>
        <v>0</v>
      </c>
      <c r="F80" s="298"/>
      <c r="G80" s="298"/>
      <c r="H80" s="300"/>
      <c r="I80" s="300"/>
      <c r="J80" s="300"/>
      <c r="K80" s="300"/>
      <c r="L80" s="300"/>
      <c r="M80" s="300"/>
      <c r="N80" s="300"/>
      <c r="O80" s="300"/>
      <c r="P80" s="300"/>
      <c r="Q80" s="300"/>
    </row>
    <row r="81" spans="1:17" ht="15" customHeight="1">
      <c r="A81" s="319" t="s">
        <v>210</v>
      </c>
      <c r="B81" s="202" t="s">
        <v>200</v>
      </c>
      <c r="C81" s="322" t="s">
        <v>214</v>
      </c>
      <c r="D81" s="323"/>
      <c r="E81" s="323"/>
      <c r="F81" s="323"/>
      <c r="G81" s="323"/>
      <c r="H81" s="323"/>
      <c r="I81" s="323"/>
      <c r="J81" s="323"/>
      <c r="K81" s="323"/>
      <c r="L81" s="323"/>
      <c r="M81" s="323"/>
      <c r="N81" s="323"/>
      <c r="O81" s="323"/>
      <c r="P81" s="323"/>
      <c r="Q81" s="323"/>
    </row>
    <row r="82" spans="1:17" ht="13.5" customHeight="1">
      <c r="A82" s="320"/>
      <c r="B82" s="202" t="s">
        <v>201</v>
      </c>
      <c r="C82" s="322" t="s">
        <v>215</v>
      </c>
      <c r="D82" s="323"/>
      <c r="E82" s="323"/>
      <c r="F82" s="323"/>
      <c r="G82" s="323"/>
      <c r="H82" s="323"/>
      <c r="I82" s="323"/>
      <c r="J82" s="323"/>
      <c r="K82" s="323"/>
      <c r="L82" s="323"/>
      <c r="M82" s="323"/>
      <c r="N82" s="323"/>
      <c r="O82" s="323"/>
      <c r="P82" s="323"/>
      <c r="Q82" s="323"/>
    </row>
    <row r="83" spans="1:17" ht="12.75" customHeight="1">
      <c r="A83" s="320"/>
      <c r="B83" s="202" t="s">
        <v>202</v>
      </c>
      <c r="C83" s="322" t="s">
        <v>216</v>
      </c>
      <c r="D83" s="323"/>
      <c r="E83" s="323"/>
      <c r="F83" s="323"/>
      <c r="G83" s="323"/>
      <c r="H83" s="323"/>
      <c r="I83" s="323"/>
      <c r="J83" s="323"/>
      <c r="K83" s="323"/>
      <c r="L83" s="323"/>
      <c r="M83" s="323"/>
      <c r="N83" s="323"/>
      <c r="O83" s="323"/>
      <c r="P83" s="323"/>
      <c r="Q83" s="323"/>
    </row>
    <row r="84" spans="1:17" ht="12.75" customHeight="1">
      <c r="A84" s="320"/>
      <c r="B84" s="202" t="s">
        <v>203</v>
      </c>
      <c r="C84" s="316" t="s">
        <v>0</v>
      </c>
      <c r="D84" s="317"/>
      <c r="E84" s="317"/>
      <c r="F84" s="317"/>
      <c r="G84" s="317"/>
      <c r="H84" s="317"/>
      <c r="I84" s="317"/>
      <c r="J84" s="317"/>
      <c r="K84" s="317"/>
      <c r="L84" s="317"/>
      <c r="M84" s="317"/>
      <c r="N84" s="317"/>
      <c r="O84" s="317"/>
      <c r="P84" s="317"/>
      <c r="Q84" s="318"/>
    </row>
    <row r="85" spans="1:17" ht="11.25">
      <c r="A85" s="320"/>
      <c r="B85" s="202" t="s">
        <v>204</v>
      </c>
      <c r="C85" s="202"/>
      <c r="D85" s="202"/>
      <c r="E85" s="244">
        <v>805500</v>
      </c>
      <c r="F85" s="244">
        <v>257760</v>
      </c>
      <c r="G85" s="244">
        <v>547740</v>
      </c>
      <c r="H85" s="244">
        <f>SUM(I85,M85)</f>
        <v>488100</v>
      </c>
      <c r="I85" s="244">
        <f>J85+K85+L85</f>
        <v>156192</v>
      </c>
      <c r="J85" s="244">
        <v>0</v>
      </c>
      <c r="K85" s="244">
        <v>0</v>
      </c>
      <c r="L85" s="244">
        <f>154656+1536</f>
        <v>156192</v>
      </c>
      <c r="M85" s="244">
        <f>N85+O85+P85+Q85</f>
        <v>331908</v>
      </c>
      <c r="N85" s="244">
        <v>0</v>
      </c>
      <c r="O85" s="244">
        <v>0</v>
      </c>
      <c r="P85" s="244">
        <v>0</v>
      </c>
      <c r="Q85" s="244">
        <f>328644+3264</f>
        <v>331908</v>
      </c>
    </row>
    <row r="86" spans="1:17" ht="11.25">
      <c r="A86" s="320"/>
      <c r="B86" s="202" t="s">
        <v>7</v>
      </c>
      <c r="C86" s="319">
        <v>23</v>
      </c>
      <c r="D86" s="336" t="s">
        <v>217</v>
      </c>
      <c r="E86" s="244">
        <f>SUM(F86,G86)</f>
        <v>488100</v>
      </c>
      <c r="F86" s="244">
        <f>SUM(I85)</f>
        <v>156192</v>
      </c>
      <c r="G86" s="244">
        <f>SUM(M85)</f>
        <v>331908</v>
      </c>
      <c r="H86" s="333"/>
      <c r="I86" s="333"/>
      <c r="J86" s="333"/>
      <c r="K86" s="333"/>
      <c r="L86" s="333"/>
      <c r="M86" s="333"/>
      <c r="N86" s="333"/>
      <c r="O86" s="333"/>
      <c r="P86" s="333"/>
      <c r="Q86" s="333"/>
    </row>
    <row r="87" spans="1:17" ht="11.25">
      <c r="A87" s="320"/>
      <c r="B87" s="202" t="s">
        <v>206</v>
      </c>
      <c r="C87" s="320"/>
      <c r="D87" s="337"/>
      <c r="E87" s="244">
        <v>0</v>
      </c>
      <c r="F87" s="244">
        <v>0</v>
      </c>
      <c r="G87" s="244">
        <v>0</v>
      </c>
      <c r="H87" s="334"/>
      <c r="I87" s="334"/>
      <c r="J87" s="334"/>
      <c r="K87" s="334"/>
      <c r="L87" s="334"/>
      <c r="M87" s="334"/>
      <c r="N87" s="334"/>
      <c r="O87" s="334"/>
      <c r="P87" s="334"/>
      <c r="Q87" s="334"/>
    </row>
    <row r="88" spans="1:17" ht="11.25">
      <c r="A88" s="320"/>
      <c r="B88" s="202" t="s">
        <v>8</v>
      </c>
      <c r="C88" s="320"/>
      <c r="D88" s="337"/>
      <c r="E88" s="244">
        <v>0</v>
      </c>
      <c r="F88" s="244">
        <v>0</v>
      </c>
      <c r="G88" s="244">
        <v>0</v>
      </c>
      <c r="H88" s="334"/>
      <c r="I88" s="334"/>
      <c r="J88" s="334"/>
      <c r="K88" s="334"/>
      <c r="L88" s="334"/>
      <c r="M88" s="334"/>
      <c r="N88" s="334"/>
      <c r="O88" s="334"/>
      <c r="P88" s="334"/>
      <c r="Q88" s="334"/>
    </row>
    <row r="89" spans="1:17" ht="10.5" customHeight="1">
      <c r="A89" s="321"/>
      <c r="B89" s="202" t="s">
        <v>9</v>
      </c>
      <c r="C89" s="321"/>
      <c r="D89" s="338"/>
      <c r="E89" s="244">
        <f>SUM(F89,G89)</f>
        <v>0</v>
      </c>
      <c r="F89" s="244"/>
      <c r="G89" s="244"/>
      <c r="H89" s="335"/>
      <c r="I89" s="335"/>
      <c r="J89" s="335"/>
      <c r="K89" s="335"/>
      <c r="L89" s="335"/>
      <c r="M89" s="335"/>
      <c r="N89" s="335"/>
      <c r="O89" s="335"/>
      <c r="P89" s="335"/>
      <c r="Q89" s="335"/>
    </row>
    <row r="90" spans="1:17" ht="12" customHeight="1">
      <c r="A90" s="342" t="s">
        <v>245</v>
      </c>
      <c r="B90" s="202" t="s">
        <v>200</v>
      </c>
      <c r="C90" s="316" t="s">
        <v>214</v>
      </c>
      <c r="D90" s="317"/>
      <c r="E90" s="317"/>
      <c r="F90" s="317"/>
      <c r="G90" s="317"/>
      <c r="H90" s="317"/>
      <c r="I90" s="317"/>
      <c r="J90" s="317"/>
      <c r="K90" s="317"/>
      <c r="L90" s="317"/>
      <c r="M90" s="317"/>
      <c r="N90" s="317"/>
      <c r="O90" s="317"/>
      <c r="P90" s="317"/>
      <c r="Q90" s="318"/>
    </row>
    <row r="91" spans="1:17" ht="12.75">
      <c r="A91" s="342"/>
      <c r="B91" s="202" t="s">
        <v>201</v>
      </c>
      <c r="C91" s="316" t="s">
        <v>215</v>
      </c>
      <c r="D91" s="317"/>
      <c r="E91" s="317"/>
      <c r="F91" s="317"/>
      <c r="G91" s="317"/>
      <c r="H91" s="317"/>
      <c r="I91" s="317"/>
      <c r="J91" s="317"/>
      <c r="K91" s="317"/>
      <c r="L91" s="317"/>
      <c r="M91" s="317"/>
      <c r="N91" s="317"/>
      <c r="O91" s="317"/>
      <c r="P91" s="317"/>
      <c r="Q91" s="318"/>
    </row>
    <row r="92" spans="1:17" ht="12.75">
      <c r="A92" s="342"/>
      <c r="B92" s="202" t="s">
        <v>202</v>
      </c>
      <c r="C92" s="316" t="s">
        <v>216</v>
      </c>
      <c r="D92" s="317"/>
      <c r="E92" s="317"/>
      <c r="F92" s="317"/>
      <c r="G92" s="317"/>
      <c r="H92" s="317"/>
      <c r="I92" s="317"/>
      <c r="J92" s="317"/>
      <c r="K92" s="317"/>
      <c r="L92" s="317"/>
      <c r="M92" s="317"/>
      <c r="N92" s="317"/>
      <c r="O92" s="317"/>
      <c r="P92" s="317"/>
      <c r="Q92" s="318"/>
    </row>
    <row r="93" spans="1:17" ht="12.75">
      <c r="A93" s="342"/>
      <c r="B93" s="202" t="s">
        <v>203</v>
      </c>
      <c r="C93" s="316" t="s">
        <v>1</v>
      </c>
      <c r="D93" s="317"/>
      <c r="E93" s="317"/>
      <c r="F93" s="317"/>
      <c r="G93" s="317"/>
      <c r="H93" s="317"/>
      <c r="I93" s="317"/>
      <c r="J93" s="317"/>
      <c r="K93" s="317"/>
      <c r="L93" s="317"/>
      <c r="M93" s="317"/>
      <c r="N93" s="317"/>
      <c r="O93" s="317"/>
      <c r="P93" s="317"/>
      <c r="Q93" s="318"/>
    </row>
    <row r="94" spans="1:17" ht="11.25">
      <c r="A94" s="342"/>
      <c r="B94" s="202" t="s">
        <v>204</v>
      </c>
      <c r="C94" s="168"/>
      <c r="D94" s="168"/>
      <c r="E94" s="244">
        <f>SUM(F94:G94)</f>
        <v>678282</v>
      </c>
      <c r="F94" s="244">
        <f>F95+7023</f>
        <v>205180</v>
      </c>
      <c r="G94" s="244">
        <f>G95+21068</f>
        <v>473102</v>
      </c>
      <c r="H94" s="244">
        <f>SUM(I94,M94)</f>
        <v>650191</v>
      </c>
      <c r="I94" s="244">
        <f>J94+K94+L94</f>
        <v>198157</v>
      </c>
      <c r="J94" s="244"/>
      <c r="K94" s="244"/>
      <c r="L94" s="244">
        <f>150677+47480</f>
        <v>198157</v>
      </c>
      <c r="M94" s="244">
        <f>N94+O94+P94+Q94</f>
        <v>452034</v>
      </c>
      <c r="N94" s="244"/>
      <c r="O94" s="244"/>
      <c r="P94" s="244"/>
      <c r="Q94" s="244">
        <v>452034</v>
      </c>
    </row>
    <row r="95" spans="1:17" ht="11.25">
      <c r="A95" s="342"/>
      <c r="B95" s="202" t="s">
        <v>7</v>
      </c>
      <c r="C95" s="364">
        <v>23</v>
      </c>
      <c r="D95" s="359" t="s">
        <v>218</v>
      </c>
      <c r="E95" s="244">
        <f>SUM(F95,G95)</f>
        <v>650191</v>
      </c>
      <c r="F95" s="244">
        <f>SUM(L94)</f>
        <v>198157</v>
      </c>
      <c r="G95" s="244">
        <f>SUM(Q94)</f>
        <v>452034</v>
      </c>
      <c r="H95" s="333"/>
      <c r="I95" s="333"/>
      <c r="J95" s="333"/>
      <c r="K95" s="333"/>
      <c r="L95" s="333"/>
      <c r="M95" s="333"/>
      <c r="N95" s="333"/>
      <c r="O95" s="333"/>
      <c r="P95" s="333"/>
      <c r="Q95" s="333"/>
    </row>
    <row r="96" spans="1:17" ht="11.25">
      <c r="A96" s="342"/>
      <c r="B96" s="202" t="s">
        <v>206</v>
      </c>
      <c r="C96" s="365"/>
      <c r="D96" s="360"/>
      <c r="E96" s="244">
        <v>0</v>
      </c>
      <c r="F96" s="244">
        <v>0</v>
      </c>
      <c r="G96" s="244">
        <v>0</v>
      </c>
      <c r="H96" s="334"/>
      <c r="I96" s="334"/>
      <c r="J96" s="334"/>
      <c r="K96" s="334"/>
      <c r="L96" s="334"/>
      <c r="M96" s="334"/>
      <c r="N96" s="334"/>
      <c r="O96" s="334"/>
      <c r="P96" s="334"/>
      <c r="Q96" s="334"/>
    </row>
    <row r="97" spans="1:17" ht="11.25">
      <c r="A97" s="342"/>
      <c r="B97" s="202" t="s">
        <v>8</v>
      </c>
      <c r="C97" s="365"/>
      <c r="D97" s="360"/>
      <c r="E97" s="244">
        <v>0</v>
      </c>
      <c r="F97" s="244">
        <v>0</v>
      </c>
      <c r="G97" s="244">
        <v>0</v>
      </c>
      <c r="H97" s="334"/>
      <c r="I97" s="334"/>
      <c r="J97" s="334"/>
      <c r="K97" s="334"/>
      <c r="L97" s="334"/>
      <c r="M97" s="334"/>
      <c r="N97" s="334"/>
      <c r="O97" s="334"/>
      <c r="P97" s="334"/>
      <c r="Q97" s="334"/>
    </row>
    <row r="98" spans="1:17" ht="9.75" customHeight="1">
      <c r="A98" s="342"/>
      <c r="B98" s="202" t="s">
        <v>9</v>
      </c>
      <c r="C98" s="366"/>
      <c r="D98" s="361"/>
      <c r="E98" s="244">
        <f>SUM(F98,G98)</f>
        <v>0</v>
      </c>
      <c r="F98" s="244">
        <v>0</v>
      </c>
      <c r="G98" s="244">
        <v>0</v>
      </c>
      <c r="H98" s="335"/>
      <c r="I98" s="335"/>
      <c r="J98" s="335"/>
      <c r="K98" s="335"/>
      <c r="L98" s="335"/>
      <c r="M98" s="335"/>
      <c r="N98" s="335"/>
      <c r="O98" s="335"/>
      <c r="P98" s="335"/>
      <c r="Q98" s="335"/>
    </row>
    <row r="99" spans="1:17" ht="10.5" customHeight="1">
      <c r="A99" s="342" t="s">
        <v>329</v>
      </c>
      <c r="B99" s="202" t="s">
        <v>200</v>
      </c>
      <c r="C99" s="346" t="s">
        <v>2</v>
      </c>
      <c r="D99" s="347"/>
      <c r="E99" s="347"/>
      <c r="F99" s="347"/>
      <c r="G99" s="347"/>
      <c r="H99" s="347"/>
      <c r="I99" s="347"/>
      <c r="J99" s="347"/>
      <c r="K99" s="347"/>
      <c r="L99" s="347"/>
      <c r="M99" s="347"/>
      <c r="N99" s="347"/>
      <c r="O99" s="347"/>
      <c r="P99" s="347"/>
      <c r="Q99" s="348"/>
    </row>
    <row r="100" spans="1:17" ht="12.75">
      <c r="A100" s="342"/>
      <c r="B100" s="202" t="s">
        <v>201</v>
      </c>
      <c r="C100" s="346" t="s">
        <v>3</v>
      </c>
      <c r="D100" s="347"/>
      <c r="E100" s="347"/>
      <c r="F100" s="347"/>
      <c r="G100" s="347"/>
      <c r="H100" s="347"/>
      <c r="I100" s="347"/>
      <c r="J100" s="347"/>
      <c r="K100" s="347"/>
      <c r="L100" s="347"/>
      <c r="M100" s="347"/>
      <c r="N100" s="347"/>
      <c r="O100" s="347"/>
      <c r="P100" s="347"/>
      <c r="Q100" s="348"/>
    </row>
    <row r="101" spans="1:17" ht="12.75">
      <c r="A101" s="342"/>
      <c r="B101" s="202" t="s">
        <v>202</v>
      </c>
      <c r="C101" s="346" t="s">
        <v>4</v>
      </c>
      <c r="D101" s="347"/>
      <c r="E101" s="347"/>
      <c r="F101" s="347"/>
      <c r="G101" s="347"/>
      <c r="H101" s="347"/>
      <c r="I101" s="347"/>
      <c r="J101" s="347"/>
      <c r="K101" s="347"/>
      <c r="L101" s="347"/>
      <c r="M101" s="347"/>
      <c r="N101" s="347"/>
      <c r="O101" s="347"/>
      <c r="P101" s="347"/>
      <c r="Q101" s="348"/>
    </row>
    <row r="102" spans="1:17" ht="12.75">
      <c r="A102" s="342"/>
      <c r="B102" s="202" t="s">
        <v>203</v>
      </c>
      <c r="C102" s="346" t="s">
        <v>5</v>
      </c>
      <c r="D102" s="347"/>
      <c r="E102" s="347"/>
      <c r="F102" s="347"/>
      <c r="G102" s="347"/>
      <c r="H102" s="347"/>
      <c r="I102" s="347"/>
      <c r="J102" s="347"/>
      <c r="K102" s="347"/>
      <c r="L102" s="347"/>
      <c r="M102" s="347"/>
      <c r="N102" s="347"/>
      <c r="O102" s="347"/>
      <c r="P102" s="347"/>
      <c r="Q102" s="348"/>
    </row>
    <row r="103" spans="1:17" ht="11.25">
      <c r="A103" s="342"/>
      <c r="B103" s="202" t="s">
        <v>204</v>
      </c>
      <c r="C103" s="202"/>
      <c r="D103" s="202"/>
      <c r="E103" s="244">
        <f>SUM(F103,G103)</f>
        <v>1013186</v>
      </c>
      <c r="F103" s="244">
        <v>258452</v>
      </c>
      <c r="G103" s="244">
        <v>754734</v>
      </c>
      <c r="H103" s="244">
        <f>SUM(I103,M103)</f>
        <v>617305</v>
      </c>
      <c r="I103" s="244">
        <f>J103+K103+L103</f>
        <v>178655</v>
      </c>
      <c r="J103" s="244">
        <v>0</v>
      </c>
      <c r="K103" s="244">
        <v>0</v>
      </c>
      <c r="L103" s="244">
        <v>178655</v>
      </c>
      <c r="M103" s="244">
        <f>N103+O103+P103+Q103</f>
        <v>438650</v>
      </c>
      <c r="N103" s="244">
        <v>0</v>
      </c>
      <c r="O103" s="244">
        <v>0</v>
      </c>
      <c r="P103" s="244">
        <v>0</v>
      </c>
      <c r="Q103" s="244">
        <f>379636+59014</f>
        <v>438650</v>
      </c>
    </row>
    <row r="104" spans="1:17" ht="11.25">
      <c r="A104" s="342"/>
      <c r="B104" s="202" t="s">
        <v>7</v>
      </c>
      <c r="C104" s="319">
        <v>22</v>
      </c>
      <c r="D104" s="336" t="s">
        <v>6</v>
      </c>
      <c r="E104" s="244">
        <f>SUM(F104,G104)</f>
        <v>617305</v>
      </c>
      <c r="F104" s="244">
        <f>SUM(I103)</f>
        <v>178655</v>
      </c>
      <c r="G104" s="244">
        <f>SUM(M103)</f>
        <v>438650</v>
      </c>
      <c r="H104" s="333"/>
      <c r="I104" s="333"/>
      <c r="J104" s="333"/>
      <c r="K104" s="333"/>
      <c r="L104" s="333"/>
      <c r="M104" s="333"/>
      <c r="N104" s="333"/>
      <c r="O104" s="333"/>
      <c r="P104" s="333"/>
      <c r="Q104" s="333"/>
    </row>
    <row r="105" spans="1:17" ht="11.25">
      <c r="A105" s="342"/>
      <c r="B105" s="202" t="s">
        <v>206</v>
      </c>
      <c r="C105" s="320"/>
      <c r="D105" s="337"/>
      <c r="E105" s="244"/>
      <c r="F105" s="244"/>
      <c r="G105" s="244"/>
      <c r="H105" s="334"/>
      <c r="I105" s="334"/>
      <c r="J105" s="334"/>
      <c r="K105" s="334"/>
      <c r="L105" s="334"/>
      <c r="M105" s="334"/>
      <c r="N105" s="334"/>
      <c r="O105" s="334"/>
      <c r="P105" s="334"/>
      <c r="Q105" s="334"/>
    </row>
    <row r="106" spans="1:17" ht="11.25">
      <c r="A106" s="342"/>
      <c r="B106" s="202" t="s">
        <v>8</v>
      </c>
      <c r="C106" s="320"/>
      <c r="D106" s="337"/>
      <c r="E106" s="244"/>
      <c r="F106" s="244"/>
      <c r="G106" s="244"/>
      <c r="H106" s="334"/>
      <c r="I106" s="334"/>
      <c r="J106" s="334"/>
      <c r="K106" s="334"/>
      <c r="L106" s="334"/>
      <c r="M106" s="334"/>
      <c r="N106" s="334"/>
      <c r="O106" s="334"/>
      <c r="P106" s="334"/>
      <c r="Q106" s="334"/>
    </row>
    <row r="107" spans="1:17" ht="11.25" customHeight="1">
      <c r="A107" s="342"/>
      <c r="B107" s="202" t="s">
        <v>9</v>
      </c>
      <c r="C107" s="321"/>
      <c r="D107" s="338"/>
      <c r="E107" s="244">
        <f>SUM(F107,G107)</f>
        <v>0</v>
      </c>
      <c r="F107" s="244"/>
      <c r="G107" s="244"/>
      <c r="H107" s="335"/>
      <c r="I107" s="335"/>
      <c r="J107" s="335"/>
      <c r="K107" s="335"/>
      <c r="L107" s="335"/>
      <c r="M107" s="335"/>
      <c r="N107" s="335"/>
      <c r="O107" s="335"/>
      <c r="P107" s="335"/>
      <c r="Q107" s="335"/>
    </row>
    <row r="108" spans="1:17" s="224" customFormat="1" ht="11.25">
      <c r="A108" s="363" t="s">
        <v>211</v>
      </c>
      <c r="B108" s="363"/>
      <c r="C108" s="352" t="s">
        <v>198</v>
      </c>
      <c r="D108" s="353"/>
      <c r="E108" s="198">
        <f aca="true" t="shared" si="2" ref="E108:Q108">SUM(E71,E14)</f>
        <v>38246108</v>
      </c>
      <c r="F108" s="198">
        <f t="shared" si="2"/>
        <v>7021741</v>
      </c>
      <c r="G108" s="198">
        <f t="shared" si="2"/>
        <v>31224367</v>
      </c>
      <c r="H108" s="198">
        <f t="shared" si="2"/>
        <v>4632307</v>
      </c>
      <c r="I108" s="198">
        <f t="shared" si="2"/>
        <v>1305152</v>
      </c>
      <c r="J108" s="198">
        <f t="shared" si="2"/>
        <v>770000</v>
      </c>
      <c r="K108" s="198">
        <f t="shared" si="2"/>
        <v>0</v>
      </c>
      <c r="L108" s="198">
        <f t="shared" si="2"/>
        <v>535152</v>
      </c>
      <c r="M108" s="198">
        <f t="shared" si="2"/>
        <v>3327155</v>
      </c>
      <c r="N108" s="198">
        <f t="shared" si="2"/>
        <v>0</v>
      </c>
      <c r="O108" s="198">
        <f t="shared" si="2"/>
        <v>0</v>
      </c>
      <c r="P108" s="198">
        <f t="shared" si="2"/>
        <v>0</v>
      </c>
      <c r="Q108" s="198">
        <f t="shared" si="2"/>
        <v>3327155</v>
      </c>
    </row>
    <row r="109" spans="1:10" ht="11.25">
      <c r="A109" s="362" t="s">
        <v>212</v>
      </c>
      <c r="B109" s="362"/>
      <c r="C109" s="362"/>
      <c r="D109" s="362"/>
      <c r="E109" s="362"/>
      <c r="F109" s="362"/>
      <c r="G109" s="362"/>
      <c r="H109" s="362"/>
      <c r="I109" s="362"/>
      <c r="J109" s="362"/>
    </row>
    <row r="110" ht="11.25">
      <c r="A110" s="165" t="s">
        <v>213</v>
      </c>
    </row>
  </sheetData>
  <mergeCells count="175">
    <mergeCell ref="A42:A43"/>
    <mergeCell ref="A44:A50"/>
    <mergeCell ref="A72:A78"/>
    <mergeCell ref="C76:C78"/>
    <mergeCell ref="C71:D71"/>
    <mergeCell ref="C42:Q42"/>
    <mergeCell ref="C43:Q43"/>
    <mergeCell ref="C44:Q44"/>
    <mergeCell ref="C45:Q45"/>
    <mergeCell ref="C47:C50"/>
    <mergeCell ref="A79:A80"/>
    <mergeCell ref="C72:Q72"/>
    <mergeCell ref="C73:Q73"/>
    <mergeCell ref="C74:Q74"/>
    <mergeCell ref="C75:Q75"/>
    <mergeCell ref="D65:D70"/>
    <mergeCell ref="A108:B108"/>
    <mergeCell ref="C108:D108"/>
    <mergeCell ref="A90:A98"/>
    <mergeCell ref="C90:Q90"/>
    <mergeCell ref="C91:Q91"/>
    <mergeCell ref="C92:Q92"/>
    <mergeCell ref="C93:Q93"/>
    <mergeCell ref="C95:C98"/>
    <mergeCell ref="Q104:Q107"/>
    <mergeCell ref="A109:J109"/>
    <mergeCell ref="M104:M107"/>
    <mergeCell ref="I104:I107"/>
    <mergeCell ref="J104:J107"/>
    <mergeCell ref="A99:A107"/>
    <mergeCell ref="C102:Q102"/>
    <mergeCell ref="C104:C107"/>
    <mergeCell ref="D104:D107"/>
    <mergeCell ref="H104:H107"/>
    <mergeCell ref="K104:K107"/>
    <mergeCell ref="O104:O107"/>
    <mergeCell ref="P104:P107"/>
    <mergeCell ref="I86:I89"/>
    <mergeCell ref="P86:P89"/>
    <mergeCell ref="J86:J89"/>
    <mergeCell ref="K86:K89"/>
    <mergeCell ref="L86:L89"/>
    <mergeCell ref="M86:M89"/>
    <mergeCell ref="N86:N89"/>
    <mergeCell ref="L104:L107"/>
    <mergeCell ref="I95:I98"/>
    <mergeCell ref="J95:J98"/>
    <mergeCell ref="K95:K98"/>
    <mergeCell ref="L95:L98"/>
    <mergeCell ref="C99:Q99"/>
    <mergeCell ref="C100:Q100"/>
    <mergeCell ref="C101:Q101"/>
    <mergeCell ref="D95:D98"/>
    <mergeCell ref="N104:N107"/>
    <mergeCell ref="H95:H98"/>
    <mergeCell ref="Q95:Q98"/>
    <mergeCell ref="M95:M98"/>
    <mergeCell ref="N95:N98"/>
    <mergeCell ref="O95:O98"/>
    <mergeCell ref="P95:P98"/>
    <mergeCell ref="A5:Q5"/>
    <mergeCell ref="A7:A12"/>
    <mergeCell ref="B7:B12"/>
    <mergeCell ref="C7:C12"/>
    <mergeCell ref="D7:D12"/>
    <mergeCell ref="E7:E12"/>
    <mergeCell ref="F7:G7"/>
    <mergeCell ref="H7:Q7"/>
    <mergeCell ref="F8:F12"/>
    <mergeCell ref="G8:G12"/>
    <mergeCell ref="H8:Q8"/>
    <mergeCell ref="H9:H12"/>
    <mergeCell ref="I9:Q9"/>
    <mergeCell ref="I10:L10"/>
    <mergeCell ref="M10:Q10"/>
    <mergeCell ref="I11:I12"/>
    <mergeCell ref="J11:L11"/>
    <mergeCell ref="M11:M12"/>
    <mergeCell ref="N11:Q11"/>
    <mergeCell ref="A24:A32"/>
    <mergeCell ref="A61:A70"/>
    <mergeCell ref="A15:A23"/>
    <mergeCell ref="C15:Q15"/>
    <mergeCell ref="C16:Q16"/>
    <mergeCell ref="C17:Q17"/>
    <mergeCell ref="C18:Q18"/>
    <mergeCell ref="C20:C23"/>
    <mergeCell ref="D20:D23"/>
    <mergeCell ref="C65:C70"/>
    <mergeCell ref="I20:I23"/>
    <mergeCell ref="J20:J23"/>
    <mergeCell ref="K20:K23"/>
    <mergeCell ref="C14:D14"/>
    <mergeCell ref="C26:Q26"/>
    <mergeCell ref="L20:L23"/>
    <mergeCell ref="M20:M23"/>
    <mergeCell ref="N20:N23"/>
    <mergeCell ref="O20:O23"/>
    <mergeCell ref="P20:P23"/>
    <mergeCell ref="Q20:Q23"/>
    <mergeCell ref="C24:Q24"/>
    <mergeCell ref="C25:Q25"/>
    <mergeCell ref="H20:H23"/>
    <mergeCell ref="C27:Q27"/>
    <mergeCell ref="C29:C32"/>
    <mergeCell ref="D29:D32"/>
    <mergeCell ref="H29:H32"/>
    <mergeCell ref="I29:I32"/>
    <mergeCell ref="J29:J32"/>
    <mergeCell ref="K29:K32"/>
    <mergeCell ref="L29:L32"/>
    <mergeCell ref="M29:M32"/>
    <mergeCell ref="N29:N32"/>
    <mergeCell ref="A33:A41"/>
    <mergeCell ref="C33:Q33"/>
    <mergeCell ref="C34:Q34"/>
    <mergeCell ref="C35:Q35"/>
    <mergeCell ref="C36:Q36"/>
    <mergeCell ref="C38:C41"/>
    <mergeCell ref="D38:D41"/>
    <mergeCell ref="K38:K41"/>
    <mergeCell ref="H38:H41"/>
    <mergeCell ref="I38:I41"/>
    <mergeCell ref="O29:O32"/>
    <mergeCell ref="P29:P32"/>
    <mergeCell ref="Q29:Q32"/>
    <mergeCell ref="H86:H89"/>
    <mergeCell ref="P38:P41"/>
    <mergeCell ref="Q38:Q41"/>
    <mergeCell ref="L38:L41"/>
    <mergeCell ref="M38:M41"/>
    <mergeCell ref="N38:N41"/>
    <mergeCell ref="O38:O41"/>
    <mergeCell ref="A81:A89"/>
    <mergeCell ref="C81:Q81"/>
    <mergeCell ref="C82:Q82"/>
    <mergeCell ref="C83:Q83"/>
    <mergeCell ref="C84:Q84"/>
    <mergeCell ref="C86:C89"/>
    <mergeCell ref="D86:D89"/>
    <mergeCell ref="O86:O89"/>
    <mergeCell ref="D47:D50"/>
    <mergeCell ref="J38:J41"/>
    <mergeCell ref="I47:I50"/>
    <mergeCell ref="J47:J50"/>
    <mergeCell ref="O47:O50"/>
    <mergeCell ref="Q86:Q89"/>
    <mergeCell ref="Q47:Q50"/>
    <mergeCell ref="C51:Q51"/>
    <mergeCell ref="C52:Q52"/>
    <mergeCell ref="C53:Q53"/>
    <mergeCell ref="K47:K50"/>
    <mergeCell ref="L47:L50"/>
    <mergeCell ref="M47:M50"/>
    <mergeCell ref="N47:N50"/>
    <mergeCell ref="P47:P50"/>
    <mergeCell ref="C54:Q54"/>
    <mergeCell ref="P56:P59"/>
    <mergeCell ref="Q56:Q59"/>
    <mergeCell ref="C56:C60"/>
    <mergeCell ref="D56:D60"/>
    <mergeCell ref="L56:L59"/>
    <mergeCell ref="H47:H50"/>
    <mergeCell ref="J56:J59"/>
    <mergeCell ref="K56:K59"/>
    <mergeCell ref="C64:Q64"/>
    <mergeCell ref="A51:A60"/>
    <mergeCell ref="C61:Q61"/>
    <mergeCell ref="C62:Q62"/>
    <mergeCell ref="C63:Q63"/>
    <mergeCell ref="M56:M59"/>
    <mergeCell ref="N56:N59"/>
    <mergeCell ref="O56:O59"/>
    <mergeCell ref="H56:H59"/>
    <mergeCell ref="I56:I59"/>
  </mergeCells>
  <printOptions/>
  <pageMargins left="0.17" right="0.16" top="0.85" bottom="0.48" header="0.73" footer="0.26"/>
  <pageSetup horizontalDpi="600" verticalDpi="600" orientation="landscape" paperSize="9" scale="95" r:id="rId1"/>
  <headerFooter alignWithMargins="0"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10"/>
  <dimension ref="A1:M25"/>
  <sheetViews>
    <sheetView workbookViewId="0" topLeftCell="A1">
      <selection activeCell="E19" sqref="E19"/>
    </sheetView>
  </sheetViews>
  <sheetFormatPr defaultColWidth="9.00390625" defaultRowHeight="12.75"/>
  <cols>
    <col min="1" max="1" width="3.875" style="0" customWidth="1"/>
    <col min="2" max="2" width="26.00390625" style="0" customWidth="1"/>
    <col min="3" max="3" width="14.00390625" style="0" customWidth="1"/>
    <col min="4" max="4" width="11.25390625" style="0" customWidth="1"/>
    <col min="5" max="5" width="11.125" style="0" customWidth="1"/>
    <col min="6" max="7" width="10.875" style="0" customWidth="1"/>
    <col min="8" max="8" width="10.125" style="0" customWidth="1"/>
    <col min="9" max="9" width="10.00390625" style="0" customWidth="1"/>
    <col min="10" max="11" width="9.875" style="0" customWidth="1"/>
    <col min="12" max="12" width="10.00390625" style="0" customWidth="1"/>
    <col min="13" max="13" width="9.875" style="0" customWidth="1"/>
  </cols>
  <sheetData>
    <row r="1" spans="2:13" s="94" customFormat="1" ht="15.75">
      <c r="B1" s="95"/>
      <c r="C1" s="96"/>
      <c r="D1" s="97"/>
      <c r="E1" s="120"/>
      <c r="F1" s="120"/>
      <c r="G1" s="71" t="s">
        <v>335</v>
      </c>
      <c r="I1" s="97"/>
      <c r="J1" s="120"/>
      <c r="K1" s="120"/>
      <c r="L1" s="120"/>
      <c r="M1" s="71" t="s">
        <v>335</v>
      </c>
    </row>
    <row r="2" spans="2:13" s="94" customFormat="1" ht="15">
      <c r="B2" s="98"/>
      <c r="C2" s="99"/>
      <c r="D2" s="100"/>
      <c r="E2" s="121"/>
      <c r="F2" s="121"/>
      <c r="G2" s="70" t="s">
        <v>331</v>
      </c>
      <c r="I2" s="100"/>
      <c r="J2" s="88"/>
      <c r="K2" s="88"/>
      <c r="L2" s="88"/>
      <c r="M2" s="70" t="s">
        <v>331</v>
      </c>
    </row>
    <row r="3" spans="2:13" s="94" customFormat="1" ht="15">
      <c r="B3" s="98"/>
      <c r="C3" s="101"/>
      <c r="D3" s="100"/>
      <c r="E3" s="121"/>
      <c r="F3" s="121"/>
      <c r="G3" s="70" t="s">
        <v>332</v>
      </c>
      <c r="I3" s="100"/>
      <c r="J3" s="88"/>
      <c r="K3" s="88"/>
      <c r="L3" s="88"/>
      <c r="M3" s="70" t="s">
        <v>332</v>
      </c>
    </row>
    <row r="4" s="102" customFormat="1" ht="12.75">
      <c r="D4" s="101"/>
    </row>
    <row r="5" ht="12.75">
      <c r="D5" s="103"/>
    </row>
    <row r="6" ht="12.75">
      <c r="D6" s="103"/>
    </row>
    <row r="8" spans="2:6" ht="18">
      <c r="B8" s="3"/>
      <c r="C8" s="3"/>
      <c r="D8" s="3"/>
      <c r="E8" s="3"/>
      <c r="F8" s="3"/>
    </row>
    <row r="9" spans="1:3" ht="18">
      <c r="A9" s="32"/>
      <c r="B9" s="32"/>
      <c r="C9" s="32"/>
    </row>
    <row r="10" spans="4:12" s="1" customFormat="1" ht="15.75">
      <c r="D10" s="91"/>
      <c r="E10" s="91"/>
      <c r="F10" s="93"/>
      <c r="G10" s="1" t="s">
        <v>120</v>
      </c>
      <c r="L10" s="1" t="s">
        <v>120</v>
      </c>
    </row>
    <row r="11" spans="1:13" s="104" customFormat="1" ht="35.25" customHeight="1">
      <c r="A11" s="379" t="s">
        <v>123</v>
      </c>
      <c r="B11" s="379" t="s">
        <v>169</v>
      </c>
      <c r="C11" s="379" t="s">
        <v>235</v>
      </c>
      <c r="D11" s="315" t="s">
        <v>170</v>
      </c>
      <c r="E11" s="380"/>
      <c r="F11" s="380"/>
      <c r="G11" s="381"/>
      <c r="H11" s="315" t="s">
        <v>170</v>
      </c>
      <c r="I11" s="380"/>
      <c r="J11" s="380"/>
      <c r="K11" s="380"/>
      <c r="L11" s="380"/>
      <c r="M11" s="381"/>
    </row>
    <row r="12" spans="1:13" s="104" customFormat="1" ht="35.25" customHeight="1">
      <c r="A12" s="379"/>
      <c r="B12" s="379"/>
      <c r="C12" s="379"/>
      <c r="D12" s="39">
        <v>2007</v>
      </c>
      <c r="E12" s="39">
        <v>2008</v>
      </c>
      <c r="F12" s="105">
        <v>2009</v>
      </c>
      <c r="G12" s="39">
        <v>2010</v>
      </c>
      <c r="H12" s="39">
        <v>2011</v>
      </c>
      <c r="I12" s="39">
        <v>2012</v>
      </c>
      <c r="J12" s="39">
        <v>2013</v>
      </c>
      <c r="K12" s="39">
        <v>2014</v>
      </c>
      <c r="L12" s="39">
        <v>2015</v>
      </c>
      <c r="M12" s="39">
        <v>2016</v>
      </c>
    </row>
    <row r="13" spans="1:13" s="104" customFormat="1" ht="11.25" customHeight="1">
      <c r="A13" s="34">
        <v>1</v>
      </c>
      <c r="B13" s="34">
        <v>2</v>
      </c>
      <c r="C13" s="34">
        <v>3</v>
      </c>
      <c r="D13" s="34">
        <v>4</v>
      </c>
      <c r="E13" s="34">
        <v>5</v>
      </c>
      <c r="F13" s="34">
        <v>6</v>
      </c>
      <c r="G13" s="106">
        <v>7</v>
      </c>
      <c r="H13" s="34">
        <v>3</v>
      </c>
      <c r="I13" s="34">
        <v>4</v>
      </c>
      <c r="J13" s="34">
        <v>5</v>
      </c>
      <c r="K13" s="34">
        <v>6</v>
      </c>
      <c r="L13" s="34">
        <v>7</v>
      </c>
      <c r="M13" s="34">
        <v>8</v>
      </c>
    </row>
    <row r="14" spans="1:13" s="68" customFormat="1" ht="28.5" customHeight="1">
      <c r="A14" s="107" t="s">
        <v>73</v>
      </c>
      <c r="B14" s="49" t="s">
        <v>78</v>
      </c>
      <c r="C14" s="108">
        <f>SUM('zał6-syt finans'!C46)</f>
        <v>3000000</v>
      </c>
      <c r="D14" s="108">
        <f>SUM('zał6-syt finans'!D46)</f>
        <v>2000000</v>
      </c>
      <c r="E14" s="108">
        <f>SUM('zał6-syt finans'!E46)</f>
        <v>0</v>
      </c>
      <c r="F14" s="108">
        <f>SUM('zał6-syt finans'!F46)</f>
        <v>0</v>
      </c>
      <c r="G14" s="108">
        <f>SUM('zał6-syt finans'!G46)</f>
        <v>0</v>
      </c>
      <c r="H14" s="108">
        <f>SUM('zał6-syt finans'!H46)</f>
        <v>0</v>
      </c>
      <c r="I14" s="108">
        <f>SUM('zał6-syt finans'!I46)</f>
        <v>0</v>
      </c>
      <c r="J14" s="108">
        <f>SUM('zał6-syt finans'!J46)</f>
        <v>0</v>
      </c>
      <c r="K14" s="108">
        <f>SUM('zał6-syt finans'!K46)</f>
        <v>0</v>
      </c>
      <c r="L14" s="108">
        <f>SUM('zał6-syt finans'!L46)</f>
        <v>0</v>
      </c>
      <c r="M14" s="108">
        <f>SUM('zał6-syt finans'!M46)</f>
        <v>0</v>
      </c>
    </row>
    <row r="15" spans="1:13" s="68" customFormat="1" ht="24.75" customHeight="1">
      <c r="A15" s="107" t="s">
        <v>74</v>
      </c>
      <c r="B15" s="49" t="s">
        <v>80</v>
      </c>
      <c r="C15" s="108">
        <f>SUM('zał6-syt finans'!C45)</f>
        <v>17733971</v>
      </c>
      <c r="D15" s="108">
        <f>SUM('zał6-syt finans'!D45)</f>
        <v>22526162</v>
      </c>
      <c r="E15" s="108">
        <f>SUM('zał6-syt finans'!E45)</f>
        <v>24436267</v>
      </c>
      <c r="F15" s="108">
        <f>SUM('zał6-syt finans'!F45)</f>
        <v>22443778</v>
      </c>
      <c r="G15" s="108">
        <f>SUM('zał6-syt finans'!G45)</f>
        <v>19361465</v>
      </c>
      <c r="H15" s="108">
        <f>SUM('zał6-syt finans'!H45)</f>
        <v>15347917</v>
      </c>
      <c r="I15" s="108">
        <f>SUM('zał6-syt finans'!I45)</f>
        <v>9889166</v>
      </c>
      <c r="J15" s="108">
        <f>SUM('zał6-syt finans'!J45)</f>
        <v>4971034</v>
      </c>
      <c r="K15" s="108">
        <f>SUM('zał6-syt finans'!K45)</f>
        <v>2579131</v>
      </c>
      <c r="L15" s="108">
        <f>SUM('zał6-syt finans'!L45)</f>
        <v>779131</v>
      </c>
      <c r="M15" s="108">
        <f>SUM('zał6-syt finans'!M45)</f>
        <v>0</v>
      </c>
    </row>
    <row r="16" spans="1:13" s="68" customFormat="1" ht="24.75" customHeight="1">
      <c r="A16" s="107" t="s">
        <v>75</v>
      </c>
      <c r="B16" s="49" t="s">
        <v>81</v>
      </c>
      <c r="C16" s="33" t="s">
        <v>126</v>
      </c>
      <c r="D16" s="33" t="s">
        <v>126</v>
      </c>
      <c r="E16" s="33" t="s">
        <v>126</v>
      </c>
      <c r="F16" s="33" t="s">
        <v>126</v>
      </c>
      <c r="G16" s="109" t="s">
        <v>126</v>
      </c>
      <c r="H16" s="33" t="s">
        <v>126</v>
      </c>
      <c r="I16" s="33" t="s">
        <v>126</v>
      </c>
      <c r="J16" s="33" t="s">
        <v>126</v>
      </c>
      <c r="K16" s="33" t="s">
        <v>126</v>
      </c>
      <c r="L16" s="33" t="s">
        <v>126</v>
      </c>
      <c r="M16" s="33" t="s">
        <v>126</v>
      </c>
    </row>
    <row r="17" spans="1:13" s="68" customFormat="1" ht="24.75" customHeight="1">
      <c r="A17" s="110" t="s">
        <v>65</v>
      </c>
      <c r="B17" s="111" t="s">
        <v>82</v>
      </c>
      <c r="C17" s="33" t="s">
        <v>126</v>
      </c>
      <c r="D17" s="33" t="s">
        <v>126</v>
      </c>
      <c r="E17" s="33" t="s">
        <v>126</v>
      </c>
      <c r="F17" s="33" t="s">
        <v>126</v>
      </c>
      <c r="G17" s="109" t="s">
        <v>126</v>
      </c>
      <c r="H17" s="33" t="s">
        <v>126</v>
      </c>
      <c r="I17" s="33" t="s">
        <v>126</v>
      </c>
      <c r="J17" s="33" t="s">
        <v>126</v>
      </c>
      <c r="K17" s="33" t="s">
        <v>126</v>
      </c>
      <c r="L17" s="33" t="s">
        <v>126</v>
      </c>
      <c r="M17" s="33" t="s">
        <v>126</v>
      </c>
    </row>
    <row r="18" spans="1:13" s="68" customFormat="1" ht="42.75" customHeight="1">
      <c r="A18" s="110" t="s">
        <v>79</v>
      </c>
      <c r="B18" s="49" t="s">
        <v>171</v>
      </c>
      <c r="C18" s="33" t="s">
        <v>126</v>
      </c>
      <c r="D18" s="33" t="s">
        <v>126</v>
      </c>
      <c r="E18" s="33" t="s">
        <v>126</v>
      </c>
      <c r="F18" s="33" t="s">
        <v>126</v>
      </c>
      <c r="G18" s="109" t="s">
        <v>126</v>
      </c>
      <c r="H18" s="33" t="s">
        <v>126</v>
      </c>
      <c r="I18" s="33" t="s">
        <v>126</v>
      </c>
      <c r="J18" s="33" t="s">
        <v>126</v>
      </c>
      <c r="K18" s="33" t="s">
        <v>126</v>
      </c>
      <c r="L18" s="112" t="s">
        <v>126</v>
      </c>
      <c r="M18" s="112" t="s">
        <v>126</v>
      </c>
    </row>
    <row r="19" spans="1:13" s="68" customFormat="1" ht="24.75" customHeight="1">
      <c r="A19" s="113"/>
      <c r="B19" s="49" t="s">
        <v>172</v>
      </c>
      <c r="C19" s="33" t="s">
        <v>126</v>
      </c>
      <c r="D19" s="33" t="s">
        <v>126</v>
      </c>
      <c r="E19" s="33" t="s">
        <v>126</v>
      </c>
      <c r="F19" s="33" t="s">
        <v>126</v>
      </c>
      <c r="G19" s="33" t="s">
        <v>126</v>
      </c>
      <c r="H19" s="33" t="s">
        <v>126</v>
      </c>
      <c r="I19" s="33" t="s">
        <v>126</v>
      </c>
      <c r="J19" s="33" t="s">
        <v>126</v>
      </c>
      <c r="K19" s="33" t="s">
        <v>126</v>
      </c>
      <c r="L19" s="33" t="s">
        <v>126</v>
      </c>
      <c r="M19" s="33" t="s">
        <v>126</v>
      </c>
    </row>
    <row r="20" spans="1:13" s="68" customFormat="1" ht="24.75" customHeight="1">
      <c r="A20" s="113"/>
      <c r="B20" s="49" t="s">
        <v>173</v>
      </c>
      <c r="C20" s="33" t="s">
        <v>126</v>
      </c>
      <c r="D20" s="33" t="s">
        <v>126</v>
      </c>
      <c r="E20" s="33" t="s">
        <v>126</v>
      </c>
      <c r="F20" s="33" t="s">
        <v>126</v>
      </c>
      <c r="G20" s="33" t="s">
        <v>126</v>
      </c>
      <c r="H20" s="33" t="s">
        <v>126</v>
      </c>
      <c r="I20" s="33" t="s">
        <v>126</v>
      </c>
      <c r="J20" s="33" t="s">
        <v>126</v>
      </c>
      <c r="K20" s="33" t="s">
        <v>126</v>
      </c>
      <c r="L20" s="33" t="s">
        <v>126</v>
      </c>
      <c r="M20" s="33" t="s">
        <v>126</v>
      </c>
    </row>
    <row r="21" spans="1:13" s="68" customFormat="1" ht="24.75" customHeight="1">
      <c r="A21" s="113"/>
      <c r="B21" s="49" t="s">
        <v>174</v>
      </c>
      <c r="C21" s="33" t="s">
        <v>126</v>
      </c>
      <c r="D21" s="33" t="s">
        <v>126</v>
      </c>
      <c r="E21" s="33" t="s">
        <v>126</v>
      </c>
      <c r="F21" s="33" t="s">
        <v>126</v>
      </c>
      <c r="G21" s="33" t="s">
        <v>126</v>
      </c>
      <c r="H21" s="33" t="s">
        <v>126</v>
      </c>
      <c r="I21" s="33" t="s">
        <v>126</v>
      </c>
      <c r="J21" s="33" t="s">
        <v>126</v>
      </c>
      <c r="K21" s="33" t="s">
        <v>126</v>
      </c>
      <c r="L21" s="112" t="s">
        <v>126</v>
      </c>
      <c r="M21" s="112" t="s">
        <v>126</v>
      </c>
    </row>
    <row r="22" spans="1:13" s="68" customFormat="1" ht="24.75" customHeight="1">
      <c r="A22" s="114"/>
      <c r="B22" s="49" t="s">
        <v>175</v>
      </c>
      <c r="C22" s="33" t="s">
        <v>126</v>
      </c>
      <c r="D22" s="33" t="s">
        <v>126</v>
      </c>
      <c r="E22" s="33" t="s">
        <v>126</v>
      </c>
      <c r="F22" s="33" t="s">
        <v>126</v>
      </c>
      <c r="G22" s="109" t="s">
        <v>126</v>
      </c>
      <c r="H22" s="33" t="s">
        <v>126</v>
      </c>
      <c r="I22" s="33" t="s">
        <v>126</v>
      </c>
      <c r="J22" s="33" t="s">
        <v>126</v>
      </c>
      <c r="K22" s="33" t="s">
        <v>126</v>
      </c>
      <c r="L22" s="33" t="s">
        <v>126</v>
      </c>
      <c r="M22" s="33" t="s">
        <v>126</v>
      </c>
    </row>
    <row r="23" spans="1:13" s="117" customFormat="1" ht="30" customHeight="1">
      <c r="A23" s="114" t="s">
        <v>83</v>
      </c>
      <c r="B23" s="115" t="s">
        <v>176</v>
      </c>
      <c r="C23" s="116">
        <f>SUM(C14,C15)</f>
        <v>20733971</v>
      </c>
      <c r="D23" s="116">
        <f>SUM(D14,D15,D18)</f>
        <v>24526162</v>
      </c>
      <c r="E23" s="116">
        <f aca="true" t="shared" si="0" ref="E23:M23">SUM(E14,E15,E18)</f>
        <v>24436267</v>
      </c>
      <c r="F23" s="116">
        <f t="shared" si="0"/>
        <v>22443778</v>
      </c>
      <c r="G23" s="116">
        <f t="shared" si="0"/>
        <v>19361465</v>
      </c>
      <c r="H23" s="116">
        <f t="shared" si="0"/>
        <v>15347917</v>
      </c>
      <c r="I23" s="116">
        <f t="shared" si="0"/>
        <v>9889166</v>
      </c>
      <c r="J23" s="116">
        <f t="shared" si="0"/>
        <v>4971034</v>
      </c>
      <c r="K23" s="116">
        <f t="shared" si="0"/>
        <v>2579131</v>
      </c>
      <c r="L23" s="116">
        <f t="shared" si="0"/>
        <v>779131</v>
      </c>
      <c r="M23" s="116">
        <f t="shared" si="0"/>
        <v>0</v>
      </c>
    </row>
    <row r="24" spans="1:13" s="117" customFormat="1" ht="27" customHeight="1">
      <c r="A24" s="114" t="s">
        <v>91</v>
      </c>
      <c r="B24" s="49" t="s">
        <v>92</v>
      </c>
      <c r="C24" s="118">
        <f>SUM('zał6-syt finans'!C11)</f>
        <v>55580665</v>
      </c>
      <c r="D24" s="118">
        <f>SUM('zał6-syt finans'!D11)</f>
        <v>57801850</v>
      </c>
      <c r="E24" s="118">
        <f>SUM('zał6-syt finans'!E11)</f>
        <v>60260925</v>
      </c>
      <c r="F24" s="118">
        <f>SUM('zał6-syt finans'!F11)</f>
        <v>61164839</v>
      </c>
      <c r="G24" s="118">
        <f>SUM('zał6-syt finans'!G11)</f>
        <v>62082313</v>
      </c>
      <c r="H24" s="118">
        <f>SUM('zał6-syt finans'!H11)</f>
        <v>63013548</v>
      </c>
      <c r="I24" s="118">
        <f>SUM('zał6-syt finans'!I11)</f>
        <v>63958751</v>
      </c>
      <c r="J24" s="118">
        <f>SUM('zał6-syt finans'!J11)</f>
        <v>64918132</v>
      </c>
      <c r="K24" s="118">
        <f>SUM('zał6-syt finans'!K11)</f>
        <v>65891903</v>
      </c>
      <c r="L24" s="118">
        <f>SUM('zał6-syt finans'!L11)</f>
        <v>66880281</v>
      </c>
      <c r="M24" s="118">
        <f>SUM('zał6-syt finans'!M11)</f>
        <v>68383485</v>
      </c>
    </row>
    <row r="25" spans="1:13" s="117" customFormat="1" ht="30" customHeight="1">
      <c r="A25" s="114" t="s">
        <v>94</v>
      </c>
      <c r="B25" s="49" t="s">
        <v>177</v>
      </c>
      <c r="C25" s="35">
        <f aca="true" t="shared" si="1" ref="C25:M25">C23/C24*100</f>
        <v>37.30428738123231</v>
      </c>
      <c r="D25" s="35">
        <f t="shared" si="1"/>
        <v>42.43144812839035</v>
      </c>
      <c r="E25" s="35">
        <f t="shared" si="1"/>
        <v>40.55076652075951</v>
      </c>
      <c r="F25" s="35">
        <f t="shared" si="1"/>
        <v>36.693921486493245</v>
      </c>
      <c r="G25" s="119">
        <f t="shared" si="1"/>
        <v>31.18676490033482</v>
      </c>
      <c r="H25" s="35">
        <f t="shared" si="1"/>
        <v>24.356535200969798</v>
      </c>
      <c r="I25" s="35">
        <f t="shared" si="1"/>
        <v>15.461787238465616</v>
      </c>
      <c r="J25" s="35">
        <f t="shared" si="1"/>
        <v>7.6573891559295015</v>
      </c>
      <c r="K25" s="35">
        <f t="shared" si="1"/>
        <v>3.9141850251312365</v>
      </c>
      <c r="L25" s="35">
        <f t="shared" si="1"/>
        <v>1.164963705819358</v>
      </c>
      <c r="M25" s="35">
        <f t="shared" si="1"/>
        <v>0</v>
      </c>
    </row>
    <row r="26" s="89" customFormat="1" ht="12.75"/>
    <row r="27" s="89" customFormat="1" ht="12.75"/>
    <row r="28" s="89" customFormat="1" ht="12.75"/>
    <row r="29" s="89" customFormat="1" ht="12.75"/>
    <row r="30" s="89" customFormat="1" ht="12.75"/>
    <row r="31" s="89" customFormat="1" ht="12.75"/>
  </sheetData>
  <mergeCells count="5">
    <mergeCell ref="H11:M11"/>
    <mergeCell ref="A11:A12"/>
    <mergeCell ref="B11:B12"/>
    <mergeCell ref="C11:C12"/>
    <mergeCell ref="D11:G11"/>
  </mergeCells>
  <printOptions/>
  <pageMargins left="0.79" right="0.22" top="1" bottom="1" header="2.17" footer="0.5"/>
  <pageSetup horizontalDpi="600" verticalDpi="600" orientation="portrait" paperSize="9" r:id="rId1"/>
  <headerFooter alignWithMargins="0">
    <oddHeader>&amp;C&amp;"Arial CE,Pogrubiony"&amp;14PROGNOZY KWOTY DŁUGU POWIATU IŁAWSKIEGO</oddHeader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11"/>
  <dimension ref="A1:AD51"/>
  <sheetViews>
    <sheetView tabSelected="1" workbookViewId="0" topLeftCell="A6">
      <selection activeCell="E27" sqref="E27"/>
    </sheetView>
  </sheetViews>
  <sheetFormatPr defaultColWidth="9.00390625" defaultRowHeight="12.75"/>
  <cols>
    <col min="1" max="1" width="4.375" style="67" customWidth="1"/>
    <col min="2" max="2" width="40.875" style="67" customWidth="1"/>
    <col min="3" max="3" width="13.25390625" style="67" customWidth="1"/>
    <col min="4" max="6" width="13.125" style="229" customWidth="1"/>
    <col min="7" max="7" width="15.125" style="229" customWidth="1"/>
    <col min="8" max="8" width="13.00390625" style="229" customWidth="1"/>
    <col min="9" max="9" width="14.625" style="229" customWidth="1"/>
    <col min="10" max="12" width="13.125" style="229" customWidth="1"/>
    <col min="13" max="13" width="14.625" style="229" customWidth="1"/>
    <col min="14" max="14" width="13.00390625" style="229" customWidth="1"/>
    <col min="15" max="16384" width="9.125" style="67" customWidth="1"/>
  </cols>
  <sheetData>
    <row r="1" spans="4:30" ht="14.25">
      <c r="D1" s="120"/>
      <c r="E1" s="120"/>
      <c r="F1" s="71" t="s">
        <v>227</v>
      </c>
      <c r="H1" s="120"/>
      <c r="I1" s="120"/>
      <c r="J1" s="71" t="s">
        <v>227</v>
      </c>
      <c r="K1" s="233"/>
      <c r="L1" s="233"/>
      <c r="M1" s="233"/>
      <c r="N1" s="71" t="s">
        <v>227</v>
      </c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</row>
    <row r="2" spans="4:30" ht="14.25">
      <c r="D2" s="121"/>
      <c r="E2" s="121"/>
      <c r="F2" s="70" t="s">
        <v>331</v>
      </c>
      <c r="H2" s="121"/>
      <c r="I2" s="121"/>
      <c r="J2" s="70" t="s">
        <v>331</v>
      </c>
      <c r="K2" s="234"/>
      <c r="L2" s="234"/>
      <c r="M2" s="234"/>
      <c r="N2" s="70" t="s">
        <v>331</v>
      </c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</row>
    <row r="3" spans="4:30" ht="14.25">
      <c r="D3" s="121"/>
      <c r="E3" s="121"/>
      <c r="F3" s="70" t="s">
        <v>332</v>
      </c>
      <c r="H3" s="121"/>
      <c r="I3" s="121"/>
      <c r="J3" s="70" t="s">
        <v>332</v>
      </c>
      <c r="K3" s="234"/>
      <c r="L3" s="234"/>
      <c r="M3" s="234"/>
      <c r="N3" s="70" t="s">
        <v>332</v>
      </c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</row>
    <row r="4" spans="4:12" ht="11.25" customHeight="1">
      <c r="D4" s="100"/>
      <c r="E4" s="100"/>
      <c r="F4" s="100"/>
      <c r="H4" s="67"/>
      <c r="I4" s="67"/>
      <c r="J4" s="100"/>
      <c r="K4" s="235"/>
      <c r="L4" s="235"/>
    </row>
    <row r="5" spans="4:10" ht="10.5" customHeight="1">
      <c r="D5" s="67"/>
      <c r="E5" s="38"/>
      <c r="F5" s="67"/>
      <c r="H5" s="67"/>
      <c r="I5" s="67"/>
      <c r="J5" s="67"/>
    </row>
    <row r="6" spans="6:14" ht="15" customHeight="1">
      <c r="F6" s="148" t="s">
        <v>44</v>
      </c>
      <c r="H6" s="67"/>
      <c r="I6" s="67"/>
      <c r="J6" s="148" t="s">
        <v>44</v>
      </c>
      <c r="N6" s="148" t="s">
        <v>44</v>
      </c>
    </row>
    <row r="7" spans="1:14" ht="12.75">
      <c r="A7" s="122" t="s">
        <v>123</v>
      </c>
      <c r="B7" s="125" t="s">
        <v>68</v>
      </c>
      <c r="C7" s="387" t="s">
        <v>248</v>
      </c>
      <c r="D7" s="230" t="s">
        <v>45</v>
      </c>
      <c r="E7" s="236"/>
      <c r="F7" s="237"/>
      <c r="G7" s="382" t="s">
        <v>46</v>
      </c>
      <c r="H7" s="383"/>
      <c r="I7" s="383"/>
      <c r="J7" s="384"/>
      <c r="K7" s="382" t="s">
        <v>46</v>
      </c>
      <c r="L7" s="383"/>
      <c r="M7" s="383"/>
      <c r="N7" s="384"/>
    </row>
    <row r="8" spans="1:14" ht="12.75">
      <c r="A8" s="123"/>
      <c r="B8" s="126"/>
      <c r="C8" s="388"/>
      <c r="D8" s="127">
        <v>2007</v>
      </c>
      <c r="E8" s="156">
        <v>2008</v>
      </c>
      <c r="F8" s="156">
        <v>2009</v>
      </c>
      <c r="G8" s="157">
        <v>2010</v>
      </c>
      <c r="H8" s="156">
        <v>2011</v>
      </c>
      <c r="I8" s="156">
        <v>2012</v>
      </c>
      <c r="J8" s="156">
        <v>2013</v>
      </c>
      <c r="K8" s="156">
        <v>2014</v>
      </c>
      <c r="L8" s="156">
        <v>2015</v>
      </c>
      <c r="M8" s="156">
        <v>2016</v>
      </c>
      <c r="N8" s="122"/>
    </row>
    <row r="9" spans="1:14" ht="12.75">
      <c r="A9" s="128"/>
      <c r="B9" s="129"/>
      <c r="C9" s="128">
        <v>2006</v>
      </c>
      <c r="D9" s="130"/>
      <c r="E9" s="158"/>
      <c r="F9" s="158"/>
      <c r="G9" s="159"/>
      <c r="H9" s="158"/>
      <c r="I9" s="158"/>
      <c r="J9" s="158"/>
      <c r="K9" s="158"/>
      <c r="L9" s="158"/>
      <c r="M9" s="158"/>
      <c r="N9" s="128"/>
    </row>
    <row r="10" spans="1:14" ht="12.75">
      <c r="A10" s="45">
        <v>1</v>
      </c>
      <c r="B10" s="45">
        <v>2</v>
      </c>
      <c r="C10" s="45">
        <v>3</v>
      </c>
      <c r="D10" s="45">
        <v>4</v>
      </c>
      <c r="E10" s="45">
        <v>5</v>
      </c>
      <c r="F10" s="45">
        <v>6</v>
      </c>
      <c r="G10" s="45">
        <v>3</v>
      </c>
      <c r="H10" s="45">
        <v>4</v>
      </c>
      <c r="I10" s="45">
        <v>5</v>
      </c>
      <c r="J10" s="45">
        <v>6</v>
      </c>
      <c r="K10" s="45">
        <v>3</v>
      </c>
      <c r="L10" s="45">
        <v>4</v>
      </c>
      <c r="M10" s="45">
        <v>5</v>
      </c>
      <c r="N10" s="45"/>
    </row>
    <row r="11" spans="1:14" s="133" customFormat="1" ht="16.5">
      <c r="A11" s="131" t="s">
        <v>72</v>
      </c>
      <c r="B11" s="132" t="s">
        <v>220</v>
      </c>
      <c r="C11" s="152">
        <f aca="true" t="shared" si="0" ref="C11:L11">SUM(C12,C16,C17,C18,C19)</f>
        <v>55580665</v>
      </c>
      <c r="D11" s="152">
        <f t="shared" si="0"/>
        <v>57801850</v>
      </c>
      <c r="E11" s="152">
        <f t="shared" si="0"/>
        <v>60260925</v>
      </c>
      <c r="F11" s="152">
        <f t="shared" si="0"/>
        <v>61164839</v>
      </c>
      <c r="G11" s="152">
        <f t="shared" si="0"/>
        <v>62082313</v>
      </c>
      <c r="H11" s="152">
        <f t="shared" si="0"/>
        <v>63013548</v>
      </c>
      <c r="I11" s="152">
        <f t="shared" si="0"/>
        <v>63958751</v>
      </c>
      <c r="J11" s="152">
        <f t="shared" si="0"/>
        <v>64918132</v>
      </c>
      <c r="K11" s="152">
        <f t="shared" si="0"/>
        <v>65891903</v>
      </c>
      <c r="L11" s="152">
        <f t="shared" si="0"/>
        <v>66880281</v>
      </c>
      <c r="M11" s="152">
        <f>SUM(M12,M16,M17,M18,M19)</f>
        <v>68383485</v>
      </c>
      <c r="N11" s="140">
        <f>SUM(N12,N16,N17,N18,N19)</f>
        <v>70434989.55</v>
      </c>
    </row>
    <row r="12" spans="1:14" s="44" customFormat="1" ht="15">
      <c r="A12" s="134" t="s">
        <v>222</v>
      </c>
      <c r="B12" s="135" t="s">
        <v>47</v>
      </c>
      <c r="C12" s="152">
        <f aca="true" t="shared" si="1" ref="C12:L12">SUM(C13:C15)</f>
        <v>15159402</v>
      </c>
      <c r="D12" s="152">
        <f t="shared" si="1"/>
        <v>16842883</v>
      </c>
      <c r="E12" s="152">
        <f t="shared" si="1"/>
        <v>17109484</v>
      </c>
      <c r="F12" s="152">
        <f t="shared" si="1"/>
        <v>17366126</v>
      </c>
      <c r="G12" s="152">
        <f t="shared" si="1"/>
        <v>17626618</v>
      </c>
      <c r="H12" s="152">
        <f t="shared" si="1"/>
        <v>17891017</v>
      </c>
      <c r="I12" s="152">
        <f t="shared" si="1"/>
        <v>18159382</v>
      </c>
      <c r="J12" s="152">
        <f t="shared" si="1"/>
        <v>18431773</v>
      </c>
      <c r="K12" s="152">
        <f t="shared" si="1"/>
        <v>18708250</v>
      </c>
      <c r="L12" s="152">
        <f t="shared" si="1"/>
        <v>18988874</v>
      </c>
      <c r="M12" s="152">
        <f>SUM(M13:M15)</f>
        <v>19773707</v>
      </c>
      <c r="N12" s="140">
        <f>SUM(N13:N15)</f>
        <v>20366918.21</v>
      </c>
    </row>
    <row r="13" spans="1:14" s="44" customFormat="1" ht="25.5" customHeight="1">
      <c r="A13" s="136" t="s">
        <v>73</v>
      </c>
      <c r="B13" s="36" t="s">
        <v>48</v>
      </c>
      <c r="C13" s="153">
        <v>7343208</v>
      </c>
      <c r="D13" s="153">
        <v>8486325</v>
      </c>
      <c r="E13" s="153">
        <f>ROUND(D13*101.5%,0)</f>
        <v>8613620</v>
      </c>
      <c r="F13" s="153">
        <f>ROUND(E13*101.5%,0)</f>
        <v>8742824</v>
      </c>
      <c r="G13" s="153">
        <f aca="true" t="shared" si="2" ref="G13:L13">ROUND(F13*101.5%,0)</f>
        <v>8873966</v>
      </c>
      <c r="H13" s="153">
        <f t="shared" si="2"/>
        <v>9007075</v>
      </c>
      <c r="I13" s="153">
        <f t="shared" si="2"/>
        <v>9142181</v>
      </c>
      <c r="J13" s="153">
        <f t="shared" si="2"/>
        <v>9279314</v>
      </c>
      <c r="K13" s="153">
        <f t="shared" si="2"/>
        <v>9418504</v>
      </c>
      <c r="L13" s="153">
        <f t="shared" si="2"/>
        <v>9559782</v>
      </c>
      <c r="M13" s="153">
        <f>ROUND(L13*101.5%,0)+500000</f>
        <v>10203179</v>
      </c>
      <c r="N13" s="137">
        <f aca="true" t="shared" si="3" ref="N13:N19">M13*103%</f>
        <v>10509274.370000001</v>
      </c>
    </row>
    <row r="14" spans="1:14" s="44" customFormat="1" ht="12.75" customHeight="1">
      <c r="A14" s="136" t="s">
        <v>74</v>
      </c>
      <c r="B14" s="36" t="s">
        <v>49</v>
      </c>
      <c r="C14" s="153">
        <v>837918</v>
      </c>
      <c r="D14" s="153">
        <v>488536</v>
      </c>
      <c r="E14" s="153">
        <f>ROUND(D14*101.5%,0)</f>
        <v>495864</v>
      </c>
      <c r="F14" s="153">
        <f>ROUND(E14*101.5%,0)</f>
        <v>503302</v>
      </c>
      <c r="G14" s="153">
        <f aca="true" t="shared" si="4" ref="G14:L14">ROUND(F14*101.5%,0)</f>
        <v>510852</v>
      </c>
      <c r="H14" s="153">
        <f t="shared" si="4"/>
        <v>518515</v>
      </c>
      <c r="I14" s="153">
        <f t="shared" si="4"/>
        <v>526293</v>
      </c>
      <c r="J14" s="153">
        <f t="shared" si="4"/>
        <v>534187</v>
      </c>
      <c r="K14" s="153">
        <f t="shared" si="4"/>
        <v>542200</v>
      </c>
      <c r="L14" s="153">
        <f t="shared" si="4"/>
        <v>550333</v>
      </c>
      <c r="M14" s="153">
        <f>ROUND(L14*101.5%,0)</f>
        <v>558588</v>
      </c>
      <c r="N14" s="137">
        <f t="shared" si="3"/>
        <v>575345.64</v>
      </c>
    </row>
    <row r="15" spans="1:14" s="44" customFormat="1" ht="12.75" customHeight="1">
      <c r="A15" s="136" t="s">
        <v>75</v>
      </c>
      <c r="B15" s="36" t="s">
        <v>50</v>
      </c>
      <c r="C15" s="153">
        <v>6978276</v>
      </c>
      <c r="D15" s="153">
        <f>7673724+1020+185710+857+4563+2148</f>
        <v>7868022</v>
      </c>
      <c r="E15" s="153">
        <v>8000000</v>
      </c>
      <c r="F15" s="153">
        <f>ROUND(E15*101.5%,0)</f>
        <v>8120000</v>
      </c>
      <c r="G15" s="153">
        <f>ROUND(F15*101.5%,0)</f>
        <v>8241800</v>
      </c>
      <c r="H15" s="153">
        <f aca="true" t="shared" si="5" ref="H15:M15">ROUND(G15*101.5%,0)</f>
        <v>8365427</v>
      </c>
      <c r="I15" s="153">
        <f t="shared" si="5"/>
        <v>8490908</v>
      </c>
      <c r="J15" s="153">
        <f t="shared" si="5"/>
        <v>8618272</v>
      </c>
      <c r="K15" s="153">
        <f t="shared" si="5"/>
        <v>8747546</v>
      </c>
      <c r="L15" s="153">
        <f t="shared" si="5"/>
        <v>8878759</v>
      </c>
      <c r="M15" s="153">
        <f t="shared" si="5"/>
        <v>9011940</v>
      </c>
      <c r="N15" s="137">
        <f t="shared" si="3"/>
        <v>9282298.200000001</v>
      </c>
    </row>
    <row r="16" spans="1:14" s="44" customFormat="1" ht="15">
      <c r="A16" s="138" t="s">
        <v>18</v>
      </c>
      <c r="B16" s="139" t="s">
        <v>124</v>
      </c>
      <c r="C16" s="154">
        <v>31501963</v>
      </c>
      <c r="D16" s="160">
        <f>33204130+48521</f>
        <v>33252651</v>
      </c>
      <c r="E16" s="43">
        <f>ROUND(D16*101.5%,0)</f>
        <v>33751441</v>
      </c>
      <c r="F16" s="43">
        <f aca="true" t="shared" si="6" ref="F16:M16">ROUND(E16*101.5%,0)</f>
        <v>34257713</v>
      </c>
      <c r="G16" s="43">
        <f t="shared" si="6"/>
        <v>34771579</v>
      </c>
      <c r="H16" s="43">
        <f t="shared" si="6"/>
        <v>35293153</v>
      </c>
      <c r="I16" s="43">
        <f t="shared" si="6"/>
        <v>35822550</v>
      </c>
      <c r="J16" s="43">
        <f t="shared" si="6"/>
        <v>36359888</v>
      </c>
      <c r="K16" s="43">
        <f t="shared" si="6"/>
        <v>36905286</v>
      </c>
      <c r="L16" s="43">
        <f t="shared" si="6"/>
        <v>37458865</v>
      </c>
      <c r="M16" s="43">
        <f t="shared" si="6"/>
        <v>38020748</v>
      </c>
      <c r="N16" s="140">
        <f t="shared" si="3"/>
        <v>39161370.44</v>
      </c>
    </row>
    <row r="17" spans="1:14" s="37" customFormat="1" ht="30" customHeight="1">
      <c r="A17" s="69" t="s">
        <v>22</v>
      </c>
      <c r="B17" s="141" t="s">
        <v>51</v>
      </c>
      <c r="C17" s="46">
        <v>4442839</v>
      </c>
      <c r="D17" s="46">
        <f>4502856+35000</f>
        <v>4537856</v>
      </c>
      <c r="E17" s="43">
        <v>5000000</v>
      </c>
      <c r="F17" s="43">
        <f aca="true" t="shared" si="7" ref="F17:M19">ROUND(E17*101.5%,0)</f>
        <v>5075000</v>
      </c>
      <c r="G17" s="43">
        <f t="shared" si="7"/>
        <v>5151125</v>
      </c>
      <c r="H17" s="43">
        <f t="shared" si="7"/>
        <v>5228392</v>
      </c>
      <c r="I17" s="43">
        <f t="shared" si="7"/>
        <v>5306818</v>
      </c>
      <c r="J17" s="43">
        <f t="shared" si="7"/>
        <v>5386420</v>
      </c>
      <c r="K17" s="43">
        <f t="shared" si="7"/>
        <v>5467216</v>
      </c>
      <c r="L17" s="43">
        <f t="shared" si="7"/>
        <v>5549224</v>
      </c>
      <c r="M17" s="43">
        <f t="shared" si="7"/>
        <v>5632462</v>
      </c>
      <c r="N17" s="155">
        <f t="shared" si="3"/>
        <v>5801435.86</v>
      </c>
    </row>
    <row r="18" spans="1:14" s="37" customFormat="1" ht="15">
      <c r="A18" s="69" t="s">
        <v>23</v>
      </c>
      <c r="B18" s="142" t="s">
        <v>125</v>
      </c>
      <c r="C18" s="43">
        <v>3606903</v>
      </c>
      <c r="D18" s="43">
        <f>2828432+750+1250+82800</f>
        <v>2913232</v>
      </c>
      <c r="E18" s="43">
        <v>3500000</v>
      </c>
      <c r="F18" s="43">
        <f t="shared" si="7"/>
        <v>3552500</v>
      </c>
      <c r="G18" s="43">
        <f t="shared" si="7"/>
        <v>3605788</v>
      </c>
      <c r="H18" s="43">
        <f t="shared" si="7"/>
        <v>3659875</v>
      </c>
      <c r="I18" s="43">
        <f t="shared" si="7"/>
        <v>3714773</v>
      </c>
      <c r="J18" s="43">
        <f t="shared" si="7"/>
        <v>3770495</v>
      </c>
      <c r="K18" s="43">
        <f t="shared" si="7"/>
        <v>3827052</v>
      </c>
      <c r="L18" s="43">
        <f t="shared" si="7"/>
        <v>3884458</v>
      </c>
      <c r="M18" s="43">
        <f t="shared" si="7"/>
        <v>3942725</v>
      </c>
      <c r="N18" s="155">
        <f t="shared" si="3"/>
        <v>4061006.75</v>
      </c>
    </row>
    <row r="19" spans="1:14" s="37" customFormat="1" ht="15">
      <c r="A19" s="69" t="s">
        <v>26</v>
      </c>
      <c r="B19" s="142" t="s">
        <v>52</v>
      </c>
      <c r="C19" s="43">
        <v>869558</v>
      </c>
      <c r="D19" s="43">
        <v>255228</v>
      </c>
      <c r="E19" s="43">
        <v>900000</v>
      </c>
      <c r="F19" s="43">
        <f t="shared" si="7"/>
        <v>913500</v>
      </c>
      <c r="G19" s="43">
        <f t="shared" si="7"/>
        <v>927203</v>
      </c>
      <c r="H19" s="43">
        <f t="shared" si="7"/>
        <v>941111</v>
      </c>
      <c r="I19" s="43">
        <f t="shared" si="7"/>
        <v>955228</v>
      </c>
      <c r="J19" s="43">
        <f t="shared" si="7"/>
        <v>969556</v>
      </c>
      <c r="K19" s="43">
        <f t="shared" si="7"/>
        <v>984099</v>
      </c>
      <c r="L19" s="43">
        <f t="shared" si="7"/>
        <v>998860</v>
      </c>
      <c r="M19" s="43">
        <f t="shared" si="7"/>
        <v>1013843</v>
      </c>
      <c r="N19" s="140">
        <f t="shared" si="3"/>
        <v>1044258.29</v>
      </c>
    </row>
    <row r="20" spans="1:14" s="133" customFormat="1" ht="16.5">
      <c r="A20" s="131" t="s">
        <v>76</v>
      </c>
      <c r="B20" s="132" t="s">
        <v>165</v>
      </c>
      <c r="C20" s="152">
        <f aca="true" t="shared" si="8" ref="C20:L20">C21+C25</f>
        <v>63133833</v>
      </c>
      <c r="D20" s="152">
        <f t="shared" si="8"/>
        <v>62897254</v>
      </c>
      <c r="E20" s="152">
        <f t="shared" si="8"/>
        <v>60171030</v>
      </c>
      <c r="F20" s="152">
        <f t="shared" si="8"/>
        <v>59172350</v>
      </c>
      <c r="G20" s="152">
        <f t="shared" si="8"/>
        <v>59000000</v>
      </c>
      <c r="H20" s="152">
        <f t="shared" si="8"/>
        <v>59000000</v>
      </c>
      <c r="I20" s="152">
        <f t="shared" si="8"/>
        <v>58500000</v>
      </c>
      <c r="J20" s="152">
        <f t="shared" si="8"/>
        <v>60000000</v>
      </c>
      <c r="K20" s="152">
        <f t="shared" si="8"/>
        <v>63500000</v>
      </c>
      <c r="L20" s="152">
        <f t="shared" si="8"/>
        <v>62000000</v>
      </c>
      <c r="M20" s="152">
        <f>M21+M25</f>
        <v>62500000</v>
      </c>
      <c r="N20" s="140">
        <f>SUM(N21,N25)</f>
        <v>63500000</v>
      </c>
    </row>
    <row r="21" spans="1:14" s="44" customFormat="1" ht="15">
      <c r="A21" s="134" t="s">
        <v>222</v>
      </c>
      <c r="B21" s="135" t="s">
        <v>14</v>
      </c>
      <c r="C21" s="152">
        <v>56082056</v>
      </c>
      <c r="D21" s="152">
        <v>56707786</v>
      </c>
      <c r="E21" s="43">
        <v>56000000</v>
      </c>
      <c r="F21" s="43">
        <v>56500000</v>
      </c>
      <c r="G21" s="43">
        <v>57000000</v>
      </c>
      <c r="H21" s="43">
        <v>58500000</v>
      </c>
      <c r="I21" s="43">
        <v>58000000</v>
      </c>
      <c r="J21" s="43">
        <v>59500000</v>
      </c>
      <c r="K21" s="43">
        <v>63000000</v>
      </c>
      <c r="L21" s="43">
        <v>61500000</v>
      </c>
      <c r="M21" s="43">
        <v>62000000</v>
      </c>
      <c r="N21" s="140">
        <v>63000000</v>
      </c>
    </row>
    <row r="22" spans="1:14" s="44" customFormat="1" ht="12.75" customHeight="1" hidden="1">
      <c r="A22" s="143" t="s">
        <v>73</v>
      </c>
      <c r="B22" s="36" t="s">
        <v>53</v>
      </c>
      <c r="C22" s="153">
        <f>SUM(C23:C24)</f>
        <v>973415</v>
      </c>
      <c r="D22" s="153">
        <f>SUM(D23:D24)</f>
        <v>1326594</v>
      </c>
      <c r="E22" s="153">
        <f aca="true" t="shared" si="9" ref="E22:L22">SUM(E23:E24)</f>
        <v>1344287</v>
      </c>
      <c r="F22" s="153">
        <f t="shared" si="9"/>
        <v>1246085</v>
      </c>
      <c r="G22" s="153">
        <f t="shared" si="9"/>
        <v>1066506</v>
      </c>
      <c r="H22" s="153">
        <f t="shared" si="9"/>
        <v>938349</v>
      </c>
      <c r="I22" s="153">
        <f t="shared" si="9"/>
        <v>701792</v>
      </c>
      <c r="J22" s="153">
        <f t="shared" si="9"/>
        <v>543482</v>
      </c>
      <c r="K22" s="153">
        <f t="shared" si="9"/>
        <v>315700</v>
      </c>
      <c r="L22" s="153">
        <f t="shared" si="9"/>
        <v>161100</v>
      </c>
      <c r="M22" s="153">
        <f>SUM(M23:M24)</f>
        <v>161100</v>
      </c>
      <c r="N22" s="137">
        <f>SUM(N23:N24)</f>
        <v>0</v>
      </c>
    </row>
    <row r="23" spans="1:14" s="44" customFormat="1" ht="12.75" hidden="1">
      <c r="A23" s="144"/>
      <c r="B23" s="149" t="s">
        <v>54</v>
      </c>
      <c r="C23" s="153">
        <v>667000</v>
      </c>
      <c r="D23" s="153">
        <f>1326594-D24</f>
        <v>1177000</v>
      </c>
      <c r="E23" s="153">
        <f>1623000-524713</f>
        <v>1098287</v>
      </c>
      <c r="F23" s="153">
        <v>1082085</v>
      </c>
      <c r="G23" s="153">
        <v>1066506</v>
      </c>
      <c r="H23" s="153">
        <v>938349</v>
      </c>
      <c r="I23" s="153">
        <v>701792</v>
      </c>
      <c r="J23" s="153">
        <v>543482</v>
      </c>
      <c r="K23" s="153">
        <v>315700</v>
      </c>
      <c r="L23" s="153">
        <v>161100</v>
      </c>
      <c r="M23" s="153">
        <v>161100</v>
      </c>
      <c r="N23" s="137"/>
    </row>
    <row r="24" spans="1:14" s="44" customFormat="1" ht="12.75" hidden="1">
      <c r="A24" s="144"/>
      <c r="B24" s="149" t="s">
        <v>55</v>
      </c>
      <c r="C24" s="153">
        <v>306415</v>
      </c>
      <c r="D24" s="153">
        <v>149594</v>
      </c>
      <c r="E24" s="153">
        <v>246000</v>
      </c>
      <c r="F24" s="153">
        <v>164000</v>
      </c>
      <c r="G24" s="153">
        <v>0</v>
      </c>
      <c r="H24" s="153">
        <v>0</v>
      </c>
      <c r="I24" s="153">
        <v>0</v>
      </c>
      <c r="J24" s="153">
        <v>0</v>
      </c>
      <c r="K24" s="153">
        <v>0</v>
      </c>
      <c r="L24" s="153">
        <v>0</v>
      </c>
      <c r="M24" s="153">
        <v>0</v>
      </c>
      <c r="N24" s="137">
        <v>0</v>
      </c>
    </row>
    <row r="25" spans="1:14" s="44" customFormat="1" ht="15">
      <c r="A25" s="134" t="s">
        <v>18</v>
      </c>
      <c r="B25" s="135" t="s">
        <v>56</v>
      </c>
      <c r="C25" s="152">
        <v>7051777</v>
      </c>
      <c r="D25" s="152">
        <v>6189468</v>
      </c>
      <c r="E25" s="152">
        <v>4171030</v>
      </c>
      <c r="F25" s="152">
        <v>2672350</v>
      </c>
      <c r="G25" s="152">
        <v>2000000</v>
      </c>
      <c r="H25" s="152">
        <v>500000</v>
      </c>
      <c r="I25" s="152">
        <v>500000</v>
      </c>
      <c r="J25" s="152">
        <v>500000</v>
      </c>
      <c r="K25" s="152">
        <v>500000</v>
      </c>
      <c r="L25" s="152">
        <v>500000</v>
      </c>
      <c r="M25" s="152">
        <v>500000</v>
      </c>
      <c r="N25" s="140">
        <v>500000</v>
      </c>
    </row>
    <row r="26" spans="1:14" s="133" customFormat="1" ht="16.5">
      <c r="A26" s="131" t="s">
        <v>77</v>
      </c>
      <c r="B26" s="132" t="s">
        <v>57</v>
      </c>
      <c r="C26" s="152">
        <f>C11-C20</f>
        <v>-7553168</v>
      </c>
      <c r="D26" s="152">
        <f>D11-D20</f>
        <v>-5095404</v>
      </c>
      <c r="E26" s="152">
        <f aca="true" t="shared" si="10" ref="E26:L26">E11-E20</f>
        <v>89895</v>
      </c>
      <c r="F26" s="152">
        <f t="shared" si="10"/>
        <v>1992489</v>
      </c>
      <c r="G26" s="152">
        <f t="shared" si="10"/>
        <v>3082313</v>
      </c>
      <c r="H26" s="152">
        <f t="shared" si="10"/>
        <v>4013548</v>
      </c>
      <c r="I26" s="152">
        <f t="shared" si="10"/>
        <v>5458751</v>
      </c>
      <c r="J26" s="152">
        <f t="shared" si="10"/>
        <v>4918132</v>
      </c>
      <c r="K26" s="152">
        <f t="shared" si="10"/>
        <v>2391903</v>
      </c>
      <c r="L26" s="152">
        <f t="shared" si="10"/>
        <v>4880281</v>
      </c>
      <c r="M26" s="152">
        <f>M11-M20</f>
        <v>5883485</v>
      </c>
      <c r="N26" s="140">
        <f>N11-N20</f>
        <v>6934989.549999997</v>
      </c>
    </row>
    <row r="27" spans="1:14" s="146" customFormat="1" ht="38.25" customHeight="1">
      <c r="A27" s="131" t="s">
        <v>93</v>
      </c>
      <c r="B27" s="145" t="s">
        <v>58</v>
      </c>
      <c r="C27" s="152">
        <v>13233971</v>
      </c>
      <c r="D27" s="152">
        <f>SUM(C44)</f>
        <v>20733971</v>
      </c>
      <c r="E27" s="152">
        <f aca="true" t="shared" si="11" ref="E27:N27">SUM(D41)</f>
        <v>24526162</v>
      </c>
      <c r="F27" s="152">
        <f t="shared" si="11"/>
        <v>24436267</v>
      </c>
      <c r="G27" s="152">
        <f t="shared" si="11"/>
        <v>22443778</v>
      </c>
      <c r="H27" s="152">
        <f t="shared" si="11"/>
        <v>19361465</v>
      </c>
      <c r="I27" s="152">
        <f t="shared" si="11"/>
        <v>15347917</v>
      </c>
      <c r="J27" s="152">
        <f t="shared" si="11"/>
        <v>9889166</v>
      </c>
      <c r="K27" s="152">
        <f t="shared" si="11"/>
        <v>4971034</v>
      </c>
      <c r="L27" s="152">
        <f t="shared" si="11"/>
        <v>2579131</v>
      </c>
      <c r="M27" s="152">
        <f t="shared" si="11"/>
        <v>779131</v>
      </c>
      <c r="N27" s="140">
        <f t="shared" si="11"/>
        <v>0</v>
      </c>
    </row>
    <row r="28" spans="1:14" s="147" customFormat="1" ht="30" customHeight="1">
      <c r="A28" s="134" t="s">
        <v>111</v>
      </c>
      <c r="B28" s="141" t="s">
        <v>59</v>
      </c>
      <c r="C28" s="150">
        <v>9904000</v>
      </c>
      <c r="D28" s="150">
        <f>SUM('zał2-sfin'!F14)</f>
        <v>7015791</v>
      </c>
      <c r="E28" s="150">
        <f aca="true" t="shared" si="12" ref="E28:K28">-E26+E32+E36+E39</f>
        <v>4568105</v>
      </c>
      <c r="F28" s="150">
        <f t="shared" si="12"/>
        <v>1867511</v>
      </c>
      <c r="G28" s="150">
        <f t="shared" si="12"/>
        <v>767687</v>
      </c>
      <c r="H28" s="150">
        <f t="shared" si="12"/>
        <v>236452</v>
      </c>
      <c r="I28" s="150">
        <f t="shared" si="12"/>
        <v>-20380</v>
      </c>
      <c r="J28" s="150">
        <f t="shared" si="12"/>
        <v>-14132</v>
      </c>
      <c r="K28" s="150">
        <f t="shared" si="12"/>
        <v>-141903</v>
      </c>
      <c r="L28" s="150">
        <v>0</v>
      </c>
      <c r="M28" s="150">
        <v>0</v>
      </c>
      <c r="N28" s="140">
        <f>240162+N31+N39</f>
        <v>3551162</v>
      </c>
    </row>
    <row r="29" spans="1:14" s="147" customFormat="1" ht="15" customHeight="1" hidden="1">
      <c r="A29" s="134">
        <v>2</v>
      </c>
      <c r="B29" s="141" t="s">
        <v>60</v>
      </c>
      <c r="C29" s="151" t="s">
        <v>126</v>
      </c>
      <c r="D29" s="151" t="s">
        <v>126</v>
      </c>
      <c r="E29" s="151" t="s">
        <v>126</v>
      </c>
      <c r="F29" s="151" t="s">
        <v>126</v>
      </c>
      <c r="G29" s="151" t="s">
        <v>126</v>
      </c>
      <c r="H29" s="151" t="s">
        <v>126</v>
      </c>
      <c r="I29" s="151" t="s">
        <v>126</v>
      </c>
      <c r="J29" s="151" t="s">
        <v>126</v>
      </c>
      <c r="K29" s="151" t="s">
        <v>126</v>
      </c>
      <c r="L29" s="151" t="s">
        <v>126</v>
      </c>
      <c r="M29" s="151" t="s">
        <v>126</v>
      </c>
      <c r="N29" s="238" t="s">
        <v>126</v>
      </c>
    </row>
    <row r="30" spans="1:14" s="147" customFormat="1" ht="15" customHeight="1">
      <c r="A30" s="134" t="s">
        <v>112</v>
      </c>
      <c r="B30" s="142" t="s">
        <v>221</v>
      </c>
      <c r="C30" s="151">
        <f>SUM(C31,C35,C39,C40)</f>
        <v>3191057</v>
      </c>
      <c r="D30" s="151">
        <f aca="true" t="shared" si="13" ref="D30:M30">SUM(D31,D35,D39,D40)</f>
        <v>4700194</v>
      </c>
      <c r="E30" s="151">
        <f t="shared" si="13"/>
        <v>6579813</v>
      </c>
      <c r="F30" s="151">
        <f t="shared" si="13"/>
        <v>5587189</v>
      </c>
      <c r="G30" s="151">
        <f t="shared" si="13"/>
        <v>5388073</v>
      </c>
      <c r="H30" s="151">
        <f t="shared" si="13"/>
        <v>5547396</v>
      </c>
      <c r="I30" s="151">
        <f t="shared" si="13"/>
        <v>6292829</v>
      </c>
      <c r="J30" s="151">
        <f t="shared" si="13"/>
        <v>5492552</v>
      </c>
      <c r="K30" s="151">
        <f t="shared" si="13"/>
        <v>2698957</v>
      </c>
      <c r="L30" s="151">
        <f t="shared" si="13"/>
        <v>2139940</v>
      </c>
      <c r="M30" s="151">
        <f t="shared" si="13"/>
        <v>1004131</v>
      </c>
      <c r="N30" s="238"/>
    </row>
    <row r="31" spans="1:14" s="147" customFormat="1" ht="30">
      <c r="A31" s="134" t="s">
        <v>222</v>
      </c>
      <c r="B31" s="141" t="s">
        <v>17</v>
      </c>
      <c r="C31" s="152">
        <f>SUM(C32:C34)</f>
        <v>1191057</v>
      </c>
      <c r="D31" s="152">
        <f aca="true" t="shared" si="14" ref="D31:M31">SUM(D32:D34)</f>
        <v>3263194</v>
      </c>
      <c r="E31" s="152">
        <f t="shared" si="14"/>
        <v>2679813</v>
      </c>
      <c r="F31" s="152">
        <f t="shared" si="14"/>
        <v>3982189</v>
      </c>
      <c r="G31" s="152">
        <f t="shared" si="14"/>
        <v>4018073</v>
      </c>
      <c r="H31" s="152">
        <f t="shared" si="14"/>
        <v>3517396</v>
      </c>
      <c r="I31" s="152">
        <f t="shared" si="14"/>
        <v>3532829</v>
      </c>
      <c r="J31" s="152">
        <f t="shared" si="14"/>
        <v>2152552</v>
      </c>
      <c r="K31" s="152">
        <f t="shared" si="14"/>
        <v>578957</v>
      </c>
      <c r="L31" s="152">
        <f t="shared" si="14"/>
        <v>0</v>
      </c>
      <c r="M31" s="152">
        <f t="shared" si="14"/>
        <v>0</v>
      </c>
      <c r="N31" s="140">
        <v>2311000</v>
      </c>
    </row>
    <row r="32" spans="1:14" s="147" customFormat="1" ht="15" customHeight="1">
      <c r="A32" s="136" t="s">
        <v>223</v>
      </c>
      <c r="B32" s="36" t="s">
        <v>224</v>
      </c>
      <c r="C32" s="153">
        <v>404000</v>
      </c>
      <c r="D32" s="153">
        <v>2223600</v>
      </c>
      <c r="E32" s="153">
        <v>1458000</v>
      </c>
      <c r="F32" s="153">
        <v>2860000</v>
      </c>
      <c r="G32" s="153">
        <v>3050000</v>
      </c>
      <c r="H32" s="153">
        <v>2750000</v>
      </c>
      <c r="I32" s="153">
        <v>3038371</v>
      </c>
      <c r="J32" s="153">
        <v>1904000</v>
      </c>
      <c r="K32" s="153">
        <v>450000</v>
      </c>
      <c r="L32" s="153">
        <v>0</v>
      </c>
      <c r="M32" s="153">
        <v>0</v>
      </c>
      <c r="N32" s="137">
        <v>0</v>
      </c>
    </row>
    <row r="33" spans="1:14" s="147" customFormat="1" ht="51" hidden="1">
      <c r="A33" s="136" t="s">
        <v>74</v>
      </c>
      <c r="B33" s="36" t="s">
        <v>15</v>
      </c>
      <c r="C33" s="153">
        <v>0</v>
      </c>
      <c r="D33" s="153">
        <v>0</v>
      </c>
      <c r="E33" s="153"/>
      <c r="F33" s="153"/>
      <c r="G33" s="153"/>
      <c r="H33" s="153"/>
      <c r="I33" s="153"/>
      <c r="J33" s="153"/>
      <c r="K33" s="153"/>
      <c r="L33" s="153"/>
      <c r="M33" s="153"/>
      <c r="N33" s="137"/>
    </row>
    <row r="34" spans="1:14" s="147" customFormat="1" ht="15" customHeight="1">
      <c r="A34" s="136" t="s">
        <v>74</v>
      </c>
      <c r="B34" s="36" t="s">
        <v>16</v>
      </c>
      <c r="C34" s="153">
        <v>787057</v>
      </c>
      <c r="D34" s="153">
        <f>890000+149594</f>
        <v>1039594</v>
      </c>
      <c r="E34" s="153">
        <f>ROUND(E44*5%,0)</f>
        <v>1221813</v>
      </c>
      <c r="F34" s="153">
        <f aca="true" t="shared" si="15" ref="F34:N34">ROUND(F44*5%,0)</f>
        <v>1122189</v>
      </c>
      <c r="G34" s="153">
        <f t="shared" si="15"/>
        <v>968073</v>
      </c>
      <c r="H34" s="153">
        <f t="shared" si="15"/>
        <v>767396</v>
      </c>
      <c r="I34" s="153">
        <f t="shared" si="15"/>
        <v>494458</v>
      </c>
      <c r="J34" s="153">
        <f t="shared" si="15"/>
        <v>248552</v>
      </c>
      <c r="K34" s="153">
        <f t="shared" si="15"/>
        <v>128957</v>
      </c>
      <c r="L34" s="153">
        <v>0</v>
      </c>
      <c r="M34" s="153">
        <v>0</v>
      </c>
      <c r="N34" s="239">
        <f t="shared" si="15"/>
        <v>12008</v>
      </c>
    </row>
    <row r="35" spans="1:14" s="147" customFormat="1" ht="30">
      <c r="A35" s="134" t="s">
        <v>18</v>
      </c>
      <c r="B35" s="141" t="s">
        <v>19</v>
      </c>
      <c r="C35" s="152">
        <f>SUM(C36:C38)</f>
        <v>0</v>
      </c>
      <c r="D35" s="152">
        <f aca="true" t="shared" si="16" ref="D35:M35">SUM(D36:D38)</f>
        <v>287000</v>
      </c>
      <c r="E35" s="152">
        <f t="shared" si="16"/>
        <v>1750000</v>
      </c>
      <c r="F35" s="152">
        <f t="shared" si="16"/>
        <v>1455000</v>
      </c>
      <c r="G35" s="152">
        <f t="shared" si="16"/>
        <v>1220000</v>
      </c>
      <c r="H35" s="152">
        <f t="shared" si="16"/>
        <v>1880000</v>
      </c>
      <c r="I35" s="152">
        <f t="shared" si="16"/>
        <v>2760000</v>
      </c>
      <c r="J35" s="152">
        <f t="shared" si="16"/>
        <v>3340000</v>
      </c>
      <c r="K35" s="152">
        <f t="shared" si="16"/>
        <v>2120000</v>
      </c>
      <c r="L35" s="152">
        <f t="shared" si="16"/>
        <v>2139940</v>
      </c>
      <c r="M35" s="152">
        <f t="shared" si="16"/>
        <v>1004131</v>
      </c>
      <c r="N35" s="240"/>
    </row>
    <row r="36" spans="1:14" s="147" customFormat="1" ht="15" customHeight="1">
      <c r="A36" s="136" t="s">
        <v>223</v>
      </c>
      <c r="B36" s="36" t="s">
        <v>224</v>
      </c>
      <c r="C36" s="153">
        <v>0</v>
      </c>
      <c r="D36" s="153">
        <v>0</v>
      </c>
      <c r="E36" s="153">
        <v>1200000</v>
      </c>
      <c r="F36" s="153">
        <v>1000000</v>
      </c>
      <c r="G36" s="153">
        <v>800000</v>
      </c>
      <c r="H36" s="153">
        <v>1500000</v>
      </c>
      <c r="I36" s="153">
        <v>2400000</v>
      </c>
      <c r="J36" s="153">
        <v>3000000</v>
      </c>
      <c r="K36" s="153">
        <v>1800000</v>
      </c>
      <c r="L36" s="153">
        <v>1800000</v>
      </c>
      <c r="M36" s="153">
        <v>779131</v>
      </c>
      <c r="N36" s="137"/>
    </row>
    <row r="37" spans="1:14" s="147" customFormat="1" ht="51" hidden="1">
      <c r="A37" s="136" t="s">
        <v>74</v>
      </c>
      <c r="B37" s="36" t="s">
        <v>15</v>
      </c>
      <c r="C37" s="153">
        <v>0</v>
      </c>
      <c r="D37" s="153">
        <v>0</v>
      </c>
      <c r="E37" s="153"/>
      <c r="F37" s="153"/>
      <c r="G37" s="153"/>
      <c r="H37" s="153"/>
      <c r="I37" s="153"/>
      <c r="J37" s="153"/>
      <c r="K37" s="153"/>
      <c r="L37" s="153"/>
      <c r="M37" s="153"/>
      <c r="N37" s="137"/>
    </row>
    <row r="38" spans="1:14" s="147" customFormat="1" ht="15" customHeight="1">
      <c r="A38" s="136" t="s">
        <v>74</v>
      </c>
      <c r="B38" s="36" t="s">
        <v>16</v>
      </c>
      <c r="C38" s="153">
        <v>0</v>
      </c>
      <c r="D38" s="153">
        <f>97000+190000</f>
        <v>287000</v>
      </c>
      <c r="E38" s="153">
        <v>550000</v>
      </c>
      <c r="F38" s="153">
        <v>455000</v>
      </c>
      <c r="G38" s="153">
        <v>420000</v>
      </c>
      <c r="H38" s="153">
        <v>380000</v>
      </c>
      <c r="I38" s="153">
        <v>360000</v>
      </c>
      <c r="J38" s="153">
        <v>340000</v>
      </c>
      <c r="K38" s="153">
        <v>320000</v>
      </c>
      <c r="L38" s="153">
        <f>250000+89940</f>
        <v>339940</v>
      </c>
      <c r="M38" s="153">
        <v>225000</v>
      </c>
      <c r="N38" s="137"/>
    </row>
    <row r="39" spans="1:14" s="147" customFormat="1" ht="15" customHeight="1">
      <c r="A39" s="134" t="s">
        <v>22</v>
      </c>
      <c r="B39" s="141" t="s">
        <v>21</v>
      </c>
      <c r="C39" s="152">
        <v>2000000</v>
      </c>
      <c r="D39" s="152">
        <v>1000000</v>
      </c>
      <c r="E39" s="152">
        <v>2000000</v>
      </c>
      <c r="F39" s="152">
        <v>0</v>
      </c>
      <c r="G39" s="152">
        <v>0</v>
      </c>
      <c r="H39" s="152">
        <v>0</v>
      </c>
      <c r="I39" s="152">
        <v>0</v>
      </c>
      <c r="J39" s="152">
        <v>0</v>
      </c>
      <c r="K39" s="152">
        <v>0</v>
      </c>
      <c r="L39" s="152">
        <v>0</v>
      </c>
      <c r="M39" s="152">
        <v>0</v>
      </c>
      <c r="N39" s="140">
        <v>1000000</v>
      </c>
    </row>
    <row r="40" spans="1:14" s="147" customFormat="1" ht="15" customHeight="1">
      <c r="A40" s="134" t="s">
        <v>23</v>
      </c>
      <c r="B40" s="141" t="s">
        <v>20</v>
      </c>
      <c r="C40" s="152">
        <v>0</v>
      </c>
      <c r="D40" s="152">
        <v>150000</v>
      </c>
      <c r="E40" s="152">
        <v>150000</v>
      </c>
      <c r="F40" s="152">
        <v>150000</v>
      </c>
      <c r="G40" s="152">
        <v>150000</v>
      </c>
      <c r="H40" s="152">
        <v>150000</v>
      </c>
      <c r="I40" s="152">
        <v>0</v>
      </c>
      <c r="J40" s="152">
        <v>0</v>
      </c>
      <c r="K40" s="152">
        <v>0</v>
      </c>
      <c r="L40" s="152">
        <v>0</v>
      </c>
      <c r="M40" s="152">
        <v>0</v>
      </c>
      <c r="N40" s="140">
        <v>0</v>
      </c>
    </row>
    <row r="41" spans="1:14" s="146" customFormat="1" ht="25.5" customHeight="1">
      <c r="A41" s="131" t="s">
        <v>113</v>
      </c>
      <c r="B41" s="145" t="s">
        <v>62</v>
      </c>
      <c r="C41" s="152">
        <f>SUM(C27+C28-C32-C36-C39)</f>
        <v>20733971</v>
      </c>
      <c r="D41" s="152">
        <f aca="true" t="shared" si="17" ref="D41:M41">SUM(D27+D28-D32-D36-D39)</f>
        <v>24526162</v>
      </c>
      <c r="E41" s="152">
        <f t="shared" si="17"/>
        <v>24436267</v>
      </c>
      <c r="F41" s="152">
        <f t="shared" si="17"/>
        <v>22443778</v>
      </c>
      <c r="G41" s="152">
        <f t="shared" si="17"/>
        <v>19361465</v>
      </c>
      <c r="H41" s="152">
        <f t="shared" si="17"/>
        <v>15347917</v>
      </c>
      <c r="I41" s="152">
        <f t="shared" si="17"/>
        <v>9889166</v>
      </c>
      <c r="J41" s="152">
        <f t="shared" si="17"/>
        <v>4971034</v>
      </c>
      <c r="K41" s="152">
        <f t="shared" si="17"/>
        <v>2579131</v>
      </c>
      <c r="L41" s="152">
        <f t="shared" si="17"/>
        <v>779131</v>
      </c>
      <c r="M41" s="152">
        <f t="shared" si="17"/>
        <v>0</v>
      </c>
      <c r="N41" s="140">
        <f>SUM(N27,N28,-N31,-N39)</f>
        <v>240162</v>
      </c>
    </row>
    <row r="42" spans="1:14" s="146" customFormat="1" ht="51" customHeight="1">
      <c r="A42" s="385" t="s">
        <v>115</v>
      </c>
      <c r="B42" s="377" t="s">
        <v>63</v>
      </c>
      <c r="C42" s="152">
        <f>SUM(C32,C36,C40,C39,C34,C38)</f>
        <v>3191057</v>
      </c>
      <c r="D42" s="152">
        <f>SUM(D32,D36,D40,D39,D34,D38)</f>
        <v>4700194</v>
      </c>
      <c r="E42" s="152">
        <f>SUM(E32,E36,E40,E39,E34,E38)</f>
        <v>6579813</v>
      </c>
      <c r="F42" s="152">
        <f aca="true" t="shared" si="18" ref="F42:M42">SUM(F32,F36,F40,F39,F34,F38)</f>
        <v>5587189</v>
      </c>
      <c r="G42" s="152">
        <f t="shared" si="18"/>
        <v>5388073</v>
      </c>
      <c r="H42" s="152">
        <f t="shared" si="18"/>
        <v>5547396</v>
      </c>
      <c r="I42" s="152">
        <f t="shared" si="18"/>
        <v>6292829</v>
      </c>
      <c r="J42" s="152">
        <f t="shared" si="18"/>
        <v>5492552</v>
      </c>
      <c r="K42" s="152">
        <f t="shared" si="18"/>
        <v>2698957</v>
      </c>
      <c r="L42" s="152">
        <f t="shared" si="18"/>
        <v>2139940</v>
      </c>
      <c r="M42" s="152">
        <f t="shared" si="18"/>
        <v>1004131</v>
      </c>
      <c r="N42" s="140">
        <f>SUM(N31:N39,N22)</f>
        <v>3323008</v>
      </c>
    </row>
    <row r="43" spans="1:14" s="232" customFormat="1" ht="17.25" customHeight="1">
      <c r="A43" s="386"/>
      <c r="B43" s="378"/>
      <c r="C43" s="231">
        <f aca="true" t="shared" si="19" ref="C43:N43">C42/C11</f>
        <v>0.057413077011583075</v>
      </c>
      <c r="D43" s="231">
        <f t="shared" si="19"/>
        <v>0.0813156326311355</v>
      </c>
      <c r="E43" s="231">
        <f t="shared" si="19"/>
        <v>0.10918871557315125</v>
      </c>
      <c r="F43" s="231">
        <f t="shared" si="19"/>
        <v>0.09134641881424718</v>
      </c>
      <c r="G43" s="231">
        <f t="shared" si="19"/>
        <v>0.08678917939156036</v>
      </c>
      <c r="H43" s="231">
        <f t="shared" si="19"/>
        <v>0.08803497305055732</v>
      </c>
      <c r="I43" s="231">
        <f t="shared" si="19"/>
        <v>0.09838886628664778</v>
      </c>
      <c r="J43" s="231">
        <f t="shared" si="19"/>
        <v>0.08460736362531196</v>
      </c>
      <c r="K43" s="231">
        <f t="shared" si="19"/>
        <v>0.04096037414490821</v>
      </c>
      <c r="L43" s="231">
        <f t="shared" si="19"/>
        <v>0.03199657609094077</v>
      </c>
      <c r="M43" s="231">
        <f t="shared" si="19"/>
        <v>0.014683823148235279</v>
      </c>
      <c r="N43" s="241">
        <f t="shared" si="19"/>
        <v>0.04717837002930315</v>
      </c>
    </row>
    <row r="44" spans="1:14" s="146" customFormat="1" ht="25.5" customHeight="1">
      <c r="A44" s="131" t="s">
        <v>115</v>
      </c>
      <c r="B44" s="145" t="s">
        <v>24</v>
      </c>
      <c r="C44" s="152">
        <f>SUM(C45:C46)</f>
        <v>20733971</v>
      </c>
      <c r="D44" s="152">
        <f>SUM(D45:D46)</f>
        <v>24526162</v>
      </c>
      <c r="E44" s="152">
        <f aca="true" t="shared" si="20" ref="E44:L44">SUM(E45:E46)</f>
        <v>24436267</v>
      </c>
      <c r="F44" s="152">
        <f t="shared" si="20"/>
        <v>22443778</v>
      </c>
      <c r="G44" s="152">
        <f t="shared" si="20"/>
        <v>19361465</v>
      </c>
      <c r="H44" s="152">
        <f t="shared" si="20"/>
        <v>15347917</v>
      </c>
      <c r="I44" s="152">
        <f t="shared" si="20"/>
        <v>9889166</v>
      </c>
      <c r="J44" s="152">
        <f t="shared" si="20"/>
        <v>4971034</v>
      </c>
      <c r="K44" s="152">
        <f t="shared" si="20"/>
        <v>2579131</v>
      </c>
      <c r="L44" s="152">
        <f t="shared" si="20"/>
        <v>779131</v>
      </c>
      <c r="M44" s="152">
        <f>SUM(M45:M46)</f>
        <v>0</v>
      </c>
      <c r="N44" s="140">
        <f>SUM(N45:N46)</f>
        <v>240162</v>
      </c>
    </row>
    <row r="45" spans="1:14" s="147" customFormat="1" ht="15" customHeight="1" hidden="1">
      <c r="A45" s="134">
        <v>1</v>
      </c>
      <c r="B45" s="141" t="s">
        <v>64</v>
      </c>
      <c r="C45" s="151">
        <v>17733971</v>
      </c>
      <c r="D45" s="151">
        <f aca="true" t="shared" si="21" ref="D45:M45">C45+D28-D32-D36</f>
        <v>22526162</v>
      </c>
      <c r="E45" s="151">
        <f t="shared" si="21"/>
        <v>24436267</v>
      </c>
      <c r="F45" s="151">
        <f t="shared" si="21"/>
        <v>22443778</v>
      </c>
      <c r="G45" s="151">
        <f t="shared" si="21"/>
        <v>19361465</v>
      </c>
      <c r="H45" s="151">
        <f t="shared" si="21"/>
        <v>15347917</v>
      </c>
      <c r="I45" s="151">
        <f t="shared" si="21"/>
        <v>9889166</v>
      </c>
      <c r="J45" s="151">
        <f t="shared" si="21"/>
        <v>4971034</v>
      </c>
      <c r="K45" s="151">
        <f t="shared" si="21"/>
        <v>2579131</v>
      </c>
      <c r="L45" s="151">
        <f t="shared" si="21"/>
        <v>779131</v>
      </c>
      <c r="M45" s="151">
        <f t="shared" si="21"/>
        <v>0</v>
      </c>
      <c r="N45" s="140">
        <f>M45+N28-N31</f>
        <v>1240162</v>
      </c>
    </row>
    <row r="46" spans="1:14" s="147" customFormat="1" ht="15" customHeight="1" hidden="1">
      <c r="A46" s="134">
        <v>2</v>
      </c>
      <c r="B46" s="141" t="s">
        <v>60</v>
      </c>
      <c r="C46" s="151">
        <v>3000000</v>
      </c>
      <c r="D46" s="151">
        <f aca="true" t="shared" si="22" ref="D46:N46">C46-D39</f>
        <v>2000000</v>
      </c>
      <c r="E46" s="151">
        <f t="shared" si="22"/>
        <v>0</v>
      </c>
      <c r="F46" s="151">
        <f t="shared" si="22"/>
        <v>0</v>
      </c>
      <c r="G46" s="151">
        <f t="shared" si="22"/>
        <v>0</v>
      </c>
      <c r="H46" s="151">
        <f t="shared" si="22"/>
        <v>0</v>
      </c>
      <c r="I46" s="151">
        <f t="shared" si="22"/>
        <v>0</v>
      </c>
      <c r="J46" s="151">
        <f t="shared" si="22"/>
        <v>0</v>
      </c>
      <c r="K46" s="151">
        <f t="shared" si="22"/>
        <v>0</v>
      </c>
      <c r="L46" s="151">
        <f t="shared" si="22"/>
        <v>0</v>
      </c>
      <c r="M46" s="151">
        <f t="shared" si="22"/>
        <v>0</v>
      </c>
      <c r="N46" s="140">
        <f t="shared" si="22"/>
        <v>-1000000</v>
      </c>
    </row>
    <row r="47" spans="1:14" s="90" customFormat="1" ht="51">
      <c r="A47" s="163" t="s">
        <v>73</v>
      </c>
      <c r="B47" s="36" t="s">
        <v>25</v>
      </c>
      <c r="C47" s="50">
        <v>0</v>
      </c>
      <c r="D47" s="50">
        <v>0</v>
      </c>
      <c r="E47" s="50">
        <v>0</v>
      </c>
      <c r="F47" s="50">
        <v>0</v>
      </c>
      <c r="G47" s="50">
        <v>0</v>
      </c>
      <c r="H47" s="50">
        <v>0</v>
      </c>
      <c r="I47" s="50">
        <v>0</v>
      </c>
      <c r="J47" s="50">
        <v>0</v>
      </c>
      <c r="K47" s="50">
        <v>0</v>
      </c>
      <c r="L47" s="50">
        <v>0</v>
      </c>
      <c r="M47" s="50">
        <v>0</v>
      </c>
      <c r="N47" s="155"/>
    </row>
    <row r="48" spans="1:14" s="169" customFormat="1" ht="21" customHeight="1">
      <c r="A48" s="69" t="s">
        <v>323</v>
      </c>
      <c r="B48" s="145" t="s">
        <v>231</v>
      </c>
      <c r="C48" s="170">
        <f aca="true" t="shared" si="23" ref="C48:N48">C44/C11</f>
        <v>0.37304287381232304</v>
      </c>
      <c r="D48" s="170">
        <f t="shared" si="23"/>
        <v>0.42431448128390353</v>
      </c>
      <c r="E48" s="170">
        <f t="shared" si="23"/>
        <v>0.4055076652075951</v>
      </c>
      <c r="F48" s="170">
        <f t="shared" si="23"/>
        <v>0.3669392148649325</v>
      </c>
      <c r="G48" s="170">
        <f t="shared" si="23"/>
        <v>0.3118676490033482</v>
      </c>
      <c r="H48" s="170">
        <f t="shared" si="23"/>
        <v>0.24356535200969798</v>
      </c>
      <c r="I48" s="170">
        <f t="shared" si="23"/>
        <v>0.15461787238465616</v>
      </c>
      <c r="J48" s="170">
        <f t="shared" si="23"/>
        <v>0.07657389155929502</v>
      </c>
      <c r="K48" s="170">
        <f t="shared" si="23"/>
        <v>0.039141850251312366</v>
      </c>
      <c r="L48" s="170">
        <f t="shared" si="23"/>
        <v>0.011649637058193581</v>
      </c>
      <c r="M48" s="170">
        <f t="shared" si="23"/>
        <v>0</v>
      </c>
      <c r="N48" s="242">
        <f t="shared" si="23"/>
        <v>0.0034096973895270497</v>
      </c>
    </row>
    <row r="49" spans="1:14" s="171" customFormat="1" ht="25.5">
      <c r="A49" s="69" t="s">
        <v>324</v>
      </c>
      <c r="B49" s="145" t="s">
        <v>232</v>
      </c>
      <c r="C49" s="172">
        <f>(C42/C11)</f>
        <v>0.057413077011583075</v>
      </c>
      <c r="D49" s="172">
        <f aca="true" t="shared" si="24" ref="D49:M49">(D42/D11)</f>
        <v>0.0813156326311355</v>
      </c>
      <c r="E49" s="172">
        <f t="shared" si="24"/>
        <v>0.10918871557315125</v>
      </c>
      <c r="F49" s="172">
        <f t="shared" si="24"/>
        <v>0.09134641881424718</v>
      </c>
      <c r="G49" s="172">
        <f t="shared" si="24"/>
        <v>0.08678917939156036</v>
      </c>
      <c r="H49" s="172">
        <f t="shared" si="24"/>
        <v>0.08803497305055732</v>
      </c>
      <c r="I49" s="172">
        <f t="shared" si="24"/>
        <v>0.09838886628664778</v>
      </c>
      <c r="J49" s="172">
        <f t="shared" si="24"/>
        <v>0.08460736362531196</v>
      </c>
      <c r="K49" s="172">
        <f t="shared" si="24"/>
        <v>0.04096037414490821</v>
      </c>
      <c r="L49" s="172">
        <f t="shared" si="24"/>
        <v>0.03199657609094077</v>
      </c>
      <c r="M49" s="172">
        <f t="shared" si="24"/>
        <v>0.014683823148235279</v>
      </c>
      <c r="N49" s="243"/>
    </row>
    <row r="50" spans="1:14" s="92" customFormat="1" ht="17.25" customHeight="1">
      <c r="A50" s="124" t="s">
        <v>325</v>
      </c>
      <c r="B50" s="145" t="s">
        <v>233</v>
      </c>
      <c r="C50" s="172">
        <f aca="true" t="shared" si="25" ref="C50:M50">C44/C11</f>
        <v>0.37304287381232304</v>
      </c>
      <c r="D50" s="172">
        <f t="shared" si="25"/>
        <v>0.42431448128390353</v>
      </c>
      <c r="E50" s="172">
        <f t="shared" si="25"/>
        <v>0.4055076652075951</v>
      </c>
      <c r="F50" s="172">
        <f t="shared" si="25"/>
        <v>0.3669392148649325</v>
      </c>
      <c r="G50" s="172">
        <f t="shared" si="25"/>
        <v>0.3118676490033482</v>
      </c>
      <c r="H50" s="172">
        <f t="shared" si="25"/>
        <v>0.24356535200969798</v>
      </c>
      <c r="I50" s="172">
        <f t="shared" si="25"/>
        <v>0.15461787238465616</v>
      </c>
      <c r="J50" s="172">
        <f t="shared" si="25"/>
        <v>0.07657389155929502</v>
      </c>
      <c r="K50" s="172">
        <f t="shared" si="25"/>
        <v>0.039141850251312366</v>
      </c>
      <c r="L50" s="172">
        <f t="shared" si="25"/>
        <v>0.011649637058193581</v>
      </c>
      <c r="M50" s="172">
        <f t="shared" si="25"/>
        <v>0</v>
      </c>
      <c r="N50" s="243"/>
    </row>
    <row r="51" spans="1:14" s="92" customFormat="1" ht="24.75" customHeight="1">
      <c r="A51" s="124" t="s">
        <v>326</v>
      </c>
      <c r="B51" s="145" t="s">
        <v>234</v>
      </c>
      <c r="C51" s="172">
        <f>C42/C11</f>
        <v>0.057413077011583075</v>
      </c>
      <c r="D51" s="172">
        <f aca="true" t="shared" si="26" ref="D51:M51">D42/D11</f>
        <v>0.0813156326311355</v>
      </c>
      <c r="E51" s="172">
        <f t="shared" si="26"/>
        <v>0.10918871557315125</v>
      </c>
      <c r="F51" s="172">
        <f t="shared" si="26"/>
        <v>0.09134641881424718</v>
      </c>
      <c r="G51" s="172">
        <f t="shared" si="26"/>
        <v>0.08678917939156036</v>
      </c>
      <c r="H51" s="172">
        <f t="shared" si="26"/>
        <v>0.08803497305055732</v>
      </c>
      <c r="I51" s="172">
        <f t="shared" si="26"/>
        <v>0.09838886628664778</v>
      </c>
      <c r="J51" s="172">
        <f t="shared" si="26"/>
        <v>0.08460736362531196</v>
      </c>
      <c r="K51" s="172">
        <f t="shared" si="26"/>
        <v>0.04096037414490821</v>
      </c>
      <c r="L51" s="172">
        <f t="shared" si="26"/>
        <v>0.03199657609094077</v>
      </c>
      <c r="M51" s="172">
        <f t="shared" si="26"/>
        <v>0.014683823148235279</v>
      </c>
      <c r="N51" s="243"/>
    </row>
  </sheetData>
  <mergeCells count="5">
    <mergeCell ref="G7:J7"/>
    <mergeCell ref="K7:N7"/>
    <mergeCell ref="A42:A43"/>
    <mergeCell ref="B42:B43"/>
    <mergeCell ref="C7:C8"/>
  </mergeCells>
  <printOptions/>
  <pageMargins left="0.71" right="0.33" top="0.27" bottom="0.69" header="0.89" footer="0.34"/>
  <pageSetup horizontalDpi="600" verticalDpi="600" orientation="portrait" paperSize="9" scale="93" r:id="rId1"/>
  <headerFooter alignWithMargins="0">
    <oddHeader>&amp;C&amp;"Arial CE,Pogrubiony"&amp;14Prognozowana sytuacja finansowa powiatu w latach spłaty długu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Grazyna</cp:lastModifiedBy>
  <cp:lastPrinted>2007-04-24T06:27:21Z</cp:lastPrinted>
  <dcterms:created xsi:type="dcterms:W3CDTF">1998-12-09T13:02:10Z</dcterms:created>
  <dcterms:modified xsi:type="dcterms:W3CDTF">2007-04-24T06:28:49Z</dcterms:modified>
  <cp:category/>
  <cp:version/>
  <cp:contentType/>
  <cp:contentStatus/>
</cp:coreProperties>
</file>