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zał 1" sheetId="1" r:id="rId1"/>
  </sheets>
  <definedNames>
    <definedName name="_xlnm.Print_Titles" localSheetId="0">'zał 1'!$7:$8</definedName>
  </definedNames>
  <calcPr fullCalcOnLoad="1"/>
</workbook>
</file>

<file path=xl/sharedStrings.xml><?xml version="1.0" encoding="utf-8"?>
<sst xmlns="http://schemas.openxmlformats.org/spreadsheetml/2006/main" count="370" uniqueCount="178">
  <si>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</si>
  <si>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</si>
  <si>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</si>
  <si>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</si>
  <si>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</si>
  <si>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</si>
  <si>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</si>
  <si>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</si>
  <si>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</si>
  <si>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</si>
  <si>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</si>
  <si>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</si>
  <si>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ZMIANY WYDATKÓW BUDŻETOWYCH</t>
  </si>
  <si>
    <t>RAZEM ZMIANY WYDATKÓW</t>
  </si>
  <si>
    <t>BUDŻET POWIATU IŁAWSKIEGO PO ZMIANACH</t>
  </si>
  <si>
    <t>WYDATKI BUDŻETOWE PO ZMIANACH - OGÓŁEM</t>
  </si>
  <si>
    <t>Paragraf</t>
  </si>
  <si>
    <t xml:space="preserve">            Załącznik Nr 1</t>
  </si>
  <si>
    <t>801</t>
  </si>
  <si>
    <t>80130</t>
  </si>
  <si>
    <t>852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</si>
  <si>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</si>
  <si>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</si>
  <si>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</si>
  <si>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</si>
  <si>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</si>
  <si>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</si>
  <si>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</si>
  <si>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</si>
  <si>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</si>
  <si>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</si>
  <si>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750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</si>
  <si>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</si>
  <si>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</si>
  <si>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</si>
  <si>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</si>
  <si>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</si>
  <si>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</si>
  <si>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</si>
  <si>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Podróże służbowe krajowe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</si>
  <si>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</si>
  <si>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</si>
  <si>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</si>
  <si>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</si>
  <si>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</si>
  <si>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</si>
  <si>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</si>
  <si>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</si>
  <si>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Pomoc materialna dla studentów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</si>
  <si>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</si>
  <si>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</si>
  <si>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</si>
  <si>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</si>
  <si>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</si>
  <si>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</si>
  <si>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</si>
  <si>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</si>
  <si>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</si>
  <si>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</si>
  <si>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</si>
  <si>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</si>
  <si>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</si>
  <si>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Wynagrodzenia osobowe członków korpusu służby cywilnej</t>
  </si>
  <si>
    <t>Zakup usług dostępu do sieci Internet</t>
  </si>
  <si>
    <t>Odpisy na zakładowy fundusz świadczeń socjalnych</t>
  </si>
  <si>
    <t>Pozostałe odsetki</t>
  </si>
  <si>
    <t>Gimnazja</t>
  </si>
  <si>
    <t>Wpływy z usług</t>
  </si>
  <si>
    <t>Zakup środków żywności</t>
  </si>
  <si>
    <t>Składki na ubezpieczenie społeczne</t>
  </si>
  <si>
    <t>LEŚNICTWO</t>
  </si>
  <si>
    <t>TRANSPORT I ŁĄCZNOŚĆ</t>
  </si>
  <si>
    <t>Dodatkowe wynagrodzenie roczne</t>
  </si>
  <si>
    <t>Opłaty z tytułu zakupu usług telekomunikacyjnych telefonii komórkowej</t>
  </si>
  <si>
    <t>Opłaty z tytułu zakupu usług komunikacyjnych telefonii stacjonarnej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</si>
  <si>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</si>
  <si>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</si>
  <si>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</si>
  <si>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Dotacje celowe przekazane gminie na inwestycje i zakupy inwestycyjne realizowane na podstawie porozumień(umów) między j.s.t.</t>
  </si>
  <si>
    <t>GOSPODARKA MIESZKANIOWA</t>
  </si>
  <si>
    <t>DZIAŁALNOŚĆ USŁUGOWA</t>
  </si>
  <si>
    <t>Nadzór Budowlany</t>
  </si>
  <si>
    <t>Cmentarze</t>
  </si>
  <si>
    <t>Zakup usług obejmujących wykonanie ekspertyz, analiz i opinii</t>
  </si>
  <si>
    <t>Opłaty na rzecz budżetu państwa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</si>
  <si>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</si>
  <si>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</si>
  <si>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</si>
  <si>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</si>
  <si>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Szkoły Zawodowe Specjalne</t>
  </si>
  <si>
    <t>SZKOLNICTWO WYŻSZE</t>
  </si>
  <si>
    <t>OCHRONA ZDROWIA</t>
  </si>
  <si>
    <t>POMOC SPOŁECZNA</t>
  </si>
  <si>
    <t>Ośrodki wsparcia</t>
  </si>
  <si>
    <t>Rodziny zastępcze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</si>
  <si>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</si>
  <si>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</si>
  <si>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</si>
  <si>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</si>
  <si>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Dotacje celowe otrzymane z budżetu państwa na zadania bieżące z zakresu administracji rządowej oraz inne zadania zlecone ustawami realizowane przez powiat</t>
  </si>
  <si>
    <t xml:space="preserve">Środki otrzymane od pozostałych jedn. zal. do sektora finansów publicznych na realizację zadań bieżących jedn. zal. do sektora finansów publicznych </t>
  </si>
  <si>
    <t>Prace geodezyjne i kartograficzne (nieinwestycyjne)</t>
  </si>
  <si>
    <t>Różne rozliczenia finansowe</t>
  </si>
  <si>
    <t>Dochody z najmu i dzierżawy składników majątkowych Skarbu Państwa lub jednostek samorządu terytorialnego oraz innych umów o podobnym charakterze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</si>
  <si>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</si>
  <si>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</si>
  <si>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</si>
  <si>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</si>
  <si>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</si>
  <si>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</si>
  <si>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</si>
  <si>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80146</t>
  </si>
  <si>
    <t>854</t>
  </si>
  <si>
    <t>75020</t>
  </si>
  <si>
    <t>75411</t>
  </si>
  <si>
    <t>85201</t>
  </si>
  <si>
    <t>85218</t>
  </si>
  <si>
    <t>754</t>
  </si>
  <si>
    <t>60014</t>
  </si>
  <si>
    <t>600</t>
  </si>
  <si>
    <t>700</t>
  </si>
  <si>
    <t>70005</t>
  </si>
  <si>
    <t>2110</t>
  </si>
  <si>
    <t>2310</t>
  </si>
  <si>
    <t>85202</t>
  </si>
  <si>
    <t>0970</t>
  </si>
  <si>
    <t>2130</t>
  </si>
  <si>
    <t>80120</t>
  </si>
  <si>
    <t>85204</t>
  </si>
  <si>
    <t>853</t>
  </si>
  <si>
    <t>0830</t>
  </si>
  <si>
    <t>85156</t>
  </si>
  <si>
    <t>85203</t>
  </si>
  <si>
    <t>80195</t>
  </si>
  <si>
    <t>85410</t>
  </si>
  <si>
    <t>80140</t>
  </si>
  <si>
    <t>85403</t>
  </si>
  <si>
    <t>710</t>
  </si>
  <si>
    <t>71015</t>
  </si>
  <si>
    <t>85333</t>
  </si>
  <si>
    <t>80102</t>
  </si>
  <si>
    <t>80111</t>
  </si>
  <si>
    <t>80134</t>
  </si>
  <si>
    <t>85401</t>
  </si>
  <si>
    <t>6410</t>
  </si>
  <si>
    <t>Dotacje celowe otrzymane z budżetu państwa na inwestycje i zakupy inwestycyjne z zakresu administracji rządowej oraz inne zadania zlecone ustawami realizowane przez powiat</t>
  </si>
  <si>
    <t>85141</t>
  </si>
  <si>
    <t>Ratownictwo medyczne</t>
  </si>
  <si>
    <t>71013</t>
  </si>
  <si>
    <t>6610</t>
  </si>
  <si>
    <t>2705</t>
  </si>
  <si>
    <t>0570</t>
  </si>
  <si>
    <t>0920</t>
  </si>
  <si>
    <t>85407</t>
  </si>
  <si>
    <t>2440</t>
  </si>
  <si>
    <t>80309</t>
  </si>
  <si>
    <t>80110</t>
  </si>
  <si>
    <t>Dotacje celowe otrzymane z gminy na inwestycje i zakupy inwestycyjne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</si>
  <si>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</si>
  <si>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Środki na dofinansowanie własnych zadań bieżących gmin (związków gmin), powiatów (związków powiatów), samorządów województw, pozyskane z innych źródeł</t>
  </si>
  <si>
    <t>Grzywny, mandaty i inne kary pieniężne od osób fizycznych</t>
  </si>
  <si>
    <t>Dotacje otrzymane z funduszy celowych na realizację zadań bieżących jednostek sektora finansów publicznych</t>
  </si>
  <si>
    <t>75801</t>
  </si>
  <si>
    <t>2920</t>
  </si>
  <si>
    <t>75814</t>
  </si>
  <si>
    <t>2120</t>
  </si>
  <si>
    <t>2708</t>
  </si>
  <si>
    <t>Różne rozliczenia</t>
  </si>
  <si>
    <t>Dotacje celowe otrzymane z budżetu państwa na zadania bieżące realizowane przez powiat na podstawie porozumień z organami administracji rządowej</t>
  </si>
  <si>
    <t>85446</t>
  </si>
  <si>
    <t xml:space="preserve">            do Uchwały Rady Powiatu Nr XIV/        /07</t>
  </si>
  <si>
    <t xml:space="preserve">            z dnia 28 grudnia 2007 roku</t>
  </si>
  <si>
    <t>02001</t>
  </si>
  <si>
    <t>020</t>
  </si>
  <si>
    <t>0750</t>
  </si>
  <si>
    <t>71035</t>
  </si>
  <si>
    <t>75011</t>
  </si>
  <si>
    <t>Koszty postępowania sądowego i prokuratorskiego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</si>
</sst>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0" fontId="0" fillId="0" borderId="0" xfId="0" applyFont="1" applyFill="1" applyAlignment="1">
      <alignment vertical="center"/>
    </xf>
    <xf numFmtId="4" fontId="0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4" fontId="0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1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" fontId="0" fillId="0" borderId="4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7610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7610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7610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7610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7610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70</xdr:row>
      <xdr:rowOff>0</xdr:rowOff>
    </xdr:from>
    <xdr:to>
      <xdr:col>3</xdr:col>
      <xdr:colOff>209550</xdr:colOff>
      <xdr:row>70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76104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tabSelected="1" workbookViewId="0" topLeftCell="A244">
      <selection activeCell="J262" sqref="J262"/>
    </sheetView>
  </sheetViews>
  <sheetFormatPr defaultColWidth="9.00390625" defaultRowHeight="12.75"/>
  <cols>
    <col min="1" max="1" width="4.875" style="18" bestFit="1" customWidth="1"/>
    <col min="2" max="2" width="7.75390625" style="18" bestFit="1" customWidth="1"/>
    <col min="3" max="3" width="7.375" style="18" customWidth="1"/>
    <col min="4" max="4" width="27.375" style="18" customWidth="1"/>
    <col min="5" max="5" width="12.375" style="18" customWidth="1"/>
    <col min="6" max="6" width="11.875" style="18" customWidth="1"/>
    <col min="7" max="7" width="11.75390625" style="18" bestFit="1" customWidth="1"/>
    <col min="8" max="8" width="12.375" style="18" customWidth="1"/>
    <col min="9" max="16384" width="9.125" style="18" customWidth="1"/>
  </cols>
  <sheetData>
    <row r="1" spans="5:8" ht="12.75">
      <c r="E1" s="4" t="s">
        <v>17</v>
      </c>
      <c r="G1" s="5"/>
      <c r="H1" s="5"/>
    </row>
    <row r="2" spans="5:8" ht="12.75">
      <c r="E2" s="28" t="s">
        <v>170</v>
      </c>
      <c r="G2" s="5"/>
      <c r="H2" s="5"/>
    </row>
    <row r="3" ht="12.75">
      <c r="E3" s="28" t="s">
        <v>171</v>
      </c>
    </row>
    <row r="4" ht="6.75" customHeight="1"/>
    <row r="5" spans="1:8" ht="14.25" customHeight="1">
      <c r="A5" s="109" t="s">
        <v>14</v>
      </c>
      <c r="B5" s="110"/>
      <c r="C5" s="110"/>
      <c r="D5" s="110"/>
      <c r="E5" s="110"/>
      <c r="F5" s="110"/>
      <c r="G5" s="110"/>
      <c r="H5" s="110"/>
    </row>
    <row r="6" ht="5.25" customHeight="1"/>
    <row r="7" spans="1:8" ht="27.75" customHeight="1">
      <c r="A7" s="6" t="s">
        <v>0</v>
      </c>
      <c r="B7" s="6" t="s">
        <v>1</v>
      </c>
      <c r="C7" s="7" t="s">
        <v>16</v>
      </c>
      <c r="D7" s="6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ht="8.25" customHeight="1">
      <c r="A8" s="1">
        <v>1</v>
      </c>
      <c r="B8" s="1">
        <v>2</v>
      </c>
      <c r="C8" s="1">
        <v>3</v>
      </c>
      <c r="D8" s="1">
        <v>4</v>
      </c>
      <c r="E8" s="7">
        <v>5</v>
      </c>
      <c r="F8" s="7">
        <v>6</v>
      </c>
      <c r="G8" s="7">
        <v>7</v>
      </c>
      <c r="H8" s="7">
        <v>8</v>
      </c>
    </row>
    <row r="9" spans="1:8" s="20" customFormat="1" ht="20.25" customHeight="1">
      <c r="A9" s="50"/>
      <c r="B9" s="50"/>
      <c r="C9" s="50"/>
      <c r="D9" s="7" t="s">
        <v>7</v>
      </c>
      <c r="E9" s="2">
        <v>58193370</v>
      </c>
      <c r="F9" s="3"/>
      <c r="G9" s="3"/>
      <c r="H9" s="3"/>
    </row>
    <row r="10" spans="1:8" s="20" customFormat="1" ht="20.25" customHeight="1">
      <c r="A10" s="50"/>
      <c r="B10" s="50"/>
      <c r="C10" s="50"/>
      <c r="D10" s="7" t="s">
        <v>8</v>
      </c>
      <c r="E10" s="3"/>
      <c r="F10" s="3"/>
      <c r="G10" s="3"/>
      <c r="H10" s="3"/>
    </row>
    <row r="11" spans="1:8" s="20" customFormat="1" ht="17.25" customHeight="1">
      <c r="A11" s="22" t="s">
        <v>173</v>
      </c>
      <c r="B11" s="9"/>
      <c r="C11" s="9"/>
      <c r="D11" s="10" t="s">
        <v>70</v>
      </c>
      <c r="E11" s="2">
        <v>469000</v>
      </c>
      <c r="F11" s="2">
        <f>SUM(F12)</f>
        <v>0</v>
      </c>
      <c r="G11" s="2">
        <f>SUM(G12)</f>
        <v>11000</v>
      </c>
      <c r="H11" s="36">
        <f aca="true" t="shared" si="0" ref="H11:H56">SUM(E11:F11,-IF(ISNUMBER(G11),G11,0))</f>
        <v>458000</v>
      </c>
    </row>
    <row r="12" spans="1:8" s="20" customFormat="1" ht="12.75">
      <c r="A12" s="88"/>
      <c r="B12" s="19" t="s">
        <v>172</v>
      </c>
      <c r="C12" s="9"/>
      <c r="D12" s="11" t="s">
        <v>58</v>
      </c>
      <c r="E12" s="2">
        <v>469000</v>
      </c>
      <c r="F12" s="2">
        <f>SUM(F13:F13)</f>
        <v>0</v>
      </c>
      <c r="G12" s="2">
        <f>SUM(G13:G13)</f>
        <v>11000</v>
      </c>
      <c r="H12" s="36">
        <f t="shared" si="0"/>
        <v>458000</v>
      </c>
    </row>
    <row r="13" spans="1:8" s="20" customFormat="1" ht="48" customHeight="1">
      <c r="A13" s="90"/>
      <c r="B13" s="19"/>
      <c r="C13" s="9">
        <v>2460</v>
      </c>
      <c r="D13" s="13" t="s">
        <v>100</v>
      </c>
      <c r="E13" s="3">
        <v>469000</v>
      </c>
      <c r="F13" s="3">
        <v>0</v>
      </c>
      <c r="G13" s="3">
        <v>11000</v>
      </c>
      <c r="H13" s="44">
        <f t="shared" si="0"/>
        <v>458000</v>
      </c>
    </row>
    <row r="14" spans="1:8" s="20" customFormat="1" ht="27" customHeight="1">
      <c r="A14" s="14">
        <v>700</v>
      </c>
      <c r="B14" s="9"/>
      <c r="C14" s="9"/>
      <c r="D14" s="10" t="s">
        <v>79</v>
      </c>
      <c r="E14" s="2">
        <v>281553</v>
      </c>
      <c r="F14" s="2">
        <f>SUM(F15)</f>
        <v>5063</v>
      </c>
      <c r="G14" s="2">
        <f>SUM(G15)</f>
        <v>5063</v>
      </c>
      <c r="H14" s="36">
        <f t="shared" si="0"/>
        <v>281553</v>
      </c>
    </row>
    <row r="15" spans="1:8" s="20" customFormat="1" ht="23.25" customHeight="1">
      <c r="A15" s="88"/>
      <c r="B15" s="19" t="s">
        <v>121</v>
      </c>
      <c r="C15" s="9"/>
      <c r="D15" s="11" t="s">
        <v>46</v>
      </c>
      <c r="E15" s="2">
        <v>281553</v>
      </c>
      <c r="F15" s="2">
        <f>SUM(F16:F17)</f>
        <v>5063</v>
      </c>
      <c r="G15" s="2">
        <f>SUM(G16:G17)</f>
        <v>5063</v>
      </c>
      <c r="H15" s="36">
        <f t="shared" si="0"/>
        <v>281553</v>
      </c>
    </row>
    <row r="16" spans="1:9" s="20" customFormat="1" ht="46.5" customHeight="1">
      <c r="A16" s="89"/>
      <c r="B16" s="19"/>
      <c r="C16" s="12" t="s">
        <v>174</v>
      </c>
      <c r="D16" s="42" t="s">
        <v>103</v>
      </c>
      <c r="E16" s="37">
        <v>0</v>
      </c>
      <c r="F16" s="37">
        <v>5063</v>
      </c>
      <c r="G16" s="37">
        <v>0</v>
      </c>
      <c r="H16" s="41">
        <f t="shared" si="0"/>
        <v>5063</v>
      </c>
      <c r="I16" s="40"/>
    </row>
    <row r="17" spans="1:8" s="20" customFormat="1" ht="12.75">
      <c r="A17" s="15"/>
      <c r="B17" s="16"/>
      <c r="C17" s="12" t="s">
        <v>130</v>
      </c>
      <c r="D17" s="13" t="s">
        <v>67</v>
      </c>
      <c r="E17" s="3">
        <v>5763</v>
      </c>
      <c r="F17" s="3">
        <v>0</v>
      </c>
      <c r="G17" s="3">
        <v>5063</v>
      </c>
      <c r="H17" s="44">
        <f t="shared" si="0"/>
        <v>700</v>
      </c>
    </row>
    <row r="18" spans="1:8" s="31" customFormat="1" ht="12.75" hidden="1">
      <c r="A18" s="15">
        <v>710</v>
      </c>
      <c r="B18" s="9"/>
      <c r="C18" s="9"/>
      <c r="D18" s="10" t="s">
        <v>80</v>
      </c>
      <c r="E18" s="2"/>
      <c r="F18" s="2">
        <f>SUM(F19)</f>
        <v>0</v>
      </c>
      <c r="G18" s="2">
        <f>SUM(G19)</f>
        <v>0</v>
      </c>
      <c r="H18" s="36">
        <f t="shared" si="0"/>
        <v>0</v>
      </c>
    </row>
    <row r="19" spans="1:8" s="31" customFormat="1" ht="22.5" hidden="1">
      <c r="A19" s="9"/>
      <c r="B19" s="12" t="s">
        <v>148</v>
      </c>
      <c r="C19" s="9"/>
      <c r="D19" s="11" t="s">
        <v>101</v>
      </c>
      <c r="E19" s="2"/>
      <c r="F19" s="2">
        <f>SUM(F20:F20)</f>
        <v>0</v>
      </c>
      <c r="G19" s="2">
        <f>SUM(G20:G20)</f>
        <v>0</v>
      </c>
      <c r="H19" s="36">
        <f t="shared" si="0"/>
        <v>0</v>
      </c>
    </row>
    <row r="20" spans="1:8" s="31" customFormat="1" ht="56.25" hidden="1">
      <c r="A20" s="9"/>
      <c r="B20" s="9"/>
      <c r="C20" s="12" t="s">
        <v>122</v>
      </c>
      <c r="D20" s="13" t="s">
        <v>99</v>
      </c>
      <c r="E20" s="3"/>
      <c r="F20" s="3"/>
      <c r="G20" s="3"/>
      <c r="H20" s="44">
        <f t="shared" si="0"/>
        <v>0</v>
      </c>
    </row>
    <row r="21" spans="1:8" s="31" customFormat="1" ht="17.25" customHeight="1">
      <c r="A21" s="9">
        <v>750</v>
      </c>
      <c r="B21" s="9"/>
      <c r="C21" s="9"/>
      <c r="D21" s="10" t="s">
        <v>34</v>
      </c>
      <c r="E21" s="2">
        <v>2359557</v>
      </c>
      <c r="F21" s="2">
        <f>SUM(F22)</f>
        <v>123450</v>
      </c>
      <c r="G21" s="2">
        <f>SUM(G22)</f>
        <v>113000</v>
      </c>
      <c r="H21" s="36">
        <f t="shared" si="0"/>
        <v>2370007</v>
      </c>
    </row>
    <row r="22" spans="1:8" s="31" customFormat="1" ht="12.75">
      <c r="A22" s="88"/>
      <c r="B22" s="12" t="s">
        <v>113</v>
      </c>
      <c r="C22" s="9"/>
      <c r="D22" s="11" t="s">
        <v>36</v>
      </c>
      <c r="E22" s="2">
        <v>2129571</v>
      </c>
      <c r="F22" s="2">
        <f>SUM(F23:F25)</f>
        <v>123450</v>
      </c>
      <c r="G22" s="2">
        <f>SUM(G23:G25)</f>
        <v>113000</v>
      </c>
      <c r="H22" s="36">
        <f t="shared" si="0"/>
        <v>2140021</v>
      </c>
    </row>
    <row r="23" spans="1:8" s="31" customFormat="1" ht="47.25" customHeight="1">
      <c r="A23" s="89"/>
      <c r="B23" s="88"/>
      <c r="C23" s="12" t="s">
        <v>174</v>
      </c>
      <c r="D23" s="42" t="s">
        <v>103</v>
      </c>
      <c r="E23" s="3">
        <v>0</v>
      </c>
      <c r="F23" s="3">
        <v>113000</v>
      </c>
      <c r="G23" s="3">
        <v>0</v>
      </c>
      <c r="H23" s="44">
        <f t="shared" si="0"/>
        <v>113000</v>
      </c>
    </row>
    <row r="24" spans="1:8" s="31" customFormat="1" ht="12.75">
      <c r="A24" s="89"/>
      <c r="B24" s="89"/>
      <c r="C24" s="12" t="s">
        <v>130</v>
      </c>
      <c r="D24" s="13" t="s">
        <v>67</v>
      </c>
      <c r="E24" s="3">
        <v>156793</v>
      </c>
      <c r="F24" s="3">
        <v>0</v>
      </c>
      <c r="G24" s="3">
        <v>113000</v>
      </c>
      <c r="H24" s="44">
        <f t="shared" si="0"/>
        <v>43793</v>
      </c>
    </row>
    <row r="25" spans="1:8" s="31" customFormat="1" ht="46.5" customHeight="1">
      <c r="A25" s="90"/>
      <c r="B25" s="90"/>
      <c r="C25" s="12" t="s">
        <v>123</v>
      </c>
      <c r="D25" s="13" t="s">
        <v>104</v>
      </c>
      <c r="E25" s="3">
        <v>0</v>
      </c>
      <c r="F25" s="3">
        <v>10450</v>
      </c>
      <c r="G25" s="3">
        <v>0</v>
      </c>
      <c r="H25" s="44">
        <f t="shared" si="0"/>
        <v>10450</v>
      </c>
    </row>
    <row r="26" spans="1:8" s="31" customFormat="1" ht="38.25" hidden="1">
      <c r="A26" s="9">
        <v>754</v>
      </c>
      <c r="B26" s="9"/>
      <c r="C26" s="9"/>
      <c r="D26" s="10" t="s">
        <v>37</v>
      </c>
      <c r="E26" s="2"/>
      <c r="F26" s="2">
        <f>SUM(F27)</f>
        <v>0</v>
      </c>
      <c r="G26" s="2">
        <f>SUM(G27)</f>
        <v>0</v>
      </c>
      <c r="H26" s="36">
        <f t="shared" si="0"/>
        <v>0</v>
      </c>
    </row>
    <row r="27" spans="1:8" s="31" customFormat="1" ht="22.5" hidden="1">
      <c r="A27" s="9"/>
      <c r="B27" s="12" t="s">
        <v>114</v>
      </c>
      <c r="C27" s="9"/>
      <c r="D27" s="11" t="s">
        <v>38</v>
      </c>
      <c r="E27" s="2"/>
      <c r="F27" s="2">
        <f>SUM(F28)</f>
        <v>0</v>
      </c>
      <c r="G27" s="2">
        <f>SUM(G28)</f>
        <v>0</v>
      </c>
      <c r="H27" s="36">
        <f t="shared" si="0"/>
        <v>0</v>
      </c>
    </row>
    <row r="28" spans="1:8" s="31" customFormat="1" ht="56.25" hidden="1">
      <c r="A28" s="9"/>
      <c r="B28" s="12"/>
      <c r="C28" s="12" t="s">
        <v>122</v>
      </c>
      <c r="D28" s="13" t="s">
        <v>99</v>
      </c>
      <c r="E28" s="38"/>
      <c r="F28" s="38"/>
      <c r="G28" s="38"/>
      <c r="H28" s="44">
        <f t="shared" si="0"/>
        <v>0</v>
      </c>
    </row>
    <row r="29" spans="1:8" s="31" customFormat="1" ht="48.75" customHeight="1" hidden="1">
      <c r="A29" s="9"/>
      <c r="B29" s="9"/>
      <c r="C29" s="12" t="s">
        <v>123</v>
      </c>
      <c r="D29" s="13" t="s">
        <v>158</v>
      </c>
      <c r="E29" s="3"/>
      <c r="F29" s="3"/>
      <c r="G29" s="3"/>
      <c r="H29" s="44">
        <f t="shared" si="0"/>
        <v>0</v>
      </c>
    </row>
    <row r="30" spans="1:8" s="31" customFormat="1" ht="60" customHeight="1" hidden="1">
      <c r="A30" s="9"/>
      <c r="B30" s="9"/>
      <c r="C30" s="12" t="s">
        <v>149</v>
      </c>
      <c r="D30" s="13" t="s">
        <v>157</v>
      </c>
      <c r="E30" s="3"/>
      <c r="F30" s="3"/>
      <c r="G30" s="3"/>
      <c r="H30" s="44">
        <f t="shared" si="0"/>
        <v>0</v>
      </c>
    </row>
    <row r="31" spans="1:8" s="31" customFormat="1" ht="12.75">
      <c r="A31" s="9">
        <v>758</v>
      </c>
      <c r="B31" s="9"/>
      <c r="C31" s="9"/>
      <c r="D31" s="10" t="s">
        <v>167</v>
      </c>
      <c r="E31" s="2">
        <v>33801403</v>
      </c>
      <c r="F31" s="2">
        <f>SUM(F32,F34)</f>
        <v>22500</v>
      </c>
      <c r="G31" s="2">
        <f>SUM(G32,G34)</f>
        <v>0</v>
      </c>
      <c r="H31" s="36">
        <f t="shared" si="0"/>
        <v>33823903</v>
      </c>
    </row>
    <row r="32" spans="1:8" s="31" customFormat="1" ht="33.75">
      <c r="A32" s="88"/>
      <c r="B32" s="12" t="s">
        <v>162</v>
      </c>
      <c r="C32" s="9"/>
      <c r="D32" s="11" t="s">
        <v>47</v>
      </c>
      <c r="E32" s="2">
        <v>28261170</v>
      </c>
      <c r="F32" s="2">
        <f>SUM(F33)</f>
        <v>22500</v>
      </c>
      <c r="G32" s="2">
        <f>SUM(G33)</f>
        <v>0</v>
      </c>
      <c r="H32" s="36">
        <f t="shared" si="0"/>
        <v>28283670</v>
      </c>
    </row>
    <row r="33" spans="1:8" s="31" customFormat="1" ht="15.75" customHeight="1">
      <c r="A33" s="90"/>
      <c r="B33" s="12"/>
      <c r="C33" s="12" t="s">
        <v>163</v>
      </c>
      <c r="D33" s="13" t="s">
        <v>51</v>
      </c>
      <c r="E33" s="38">
        <v>28261170</v>
      </c>
      <c r="F33" s="38">
        <v>22500</v>
      </c>
      <c r="G33" s="38">
        <v>0</v>
      </c>
      <c r="H33" s="44">
        <f t="shared" si="0"/>
        <v>28283670</v>
      </c>
    </row>
    <row r="34" spans="1:8" s="31" customFormat="1" ht="12.75" hidden="1">
      <c r="A34" s="9"/>
      <c r="B34" s="12" t="s">
        <v>164</v>
      </c>
      <c r="C34" s="9"/>
      <c r="D34" s="11" t="s">
        <v>102</v>
      </c>
      <c r="E34" s="2"/>
      <c r="F34" s="2">
        <f>SUM(F35)</f>
        <v>0</v>
      </c>
      <c r="G34" s="2">
        <f>SUM(G35)</f>
        <v>0</v>
      </c>
      <c r="H34" s="36">
        <f t="shared" si="0"/>
        <v>0</v>
      </c>
    </row>
    <row r="35" spans="1:8" s="31" customFormat="1" ht="12.75" hidden="1">
      <c r="A35" s="9"/>
      <c r="B35" s="12"/>
      <c r="C35" s="12" t="s">
        <v>152</v>
      </c>
      <c r="D35" s="13" t="s">
        <v>65</v>
      </c>
      <c r="E35" s="38"/>
      <c r="F35" s="38"/>
      <c r="G35" s="38"/>
      <c r="H35" s="44">
        <f t="shared" si="0"/>
        <v>0</v>
      </c>
    </row>
    <row r="36" spans="1:8" s="31" customFormat="1" ht="12.75" hidden="1">
      <c r="A36" s="9">
        <v>801</v>
      </c>
      <c r="B36" s="9"/>
      <c r="C36" s="9"/>
      <c r="D36" s="10" t="s">
        <v>85</v>
      </c>
      <c r="E36" s="2"/>
      <c r="F36" s="2">
        <f>SUM(F37)</f>
        <v>0</v>
      </c>
      <c r="G36" s="2">
        <f>SUM(G37)</f>
        <v>0</v>
      </c>
      <c r="H36" s="36">
        <f t="shared" si="0"/>
        <v>0</v>
      </c>
    </row>
    <row r="37" spans="1:8" s="31" customFormat="1" ht="12.75" hidden="1">
      <c r="A37" s="9"/>
      <c r="B37" s="12" t="s">
        <v>133</v>
      </c>
      <c r="C37" s="9"/>
      <c r="D37" s="11" t="s">
        <v>44</v>
      </c>
      <c r="E37" s="2"/>
      <c r="F37" s="2">
        <f>SUM(F38)</f>
        <v>0</v>
      </c>
      <c r="G37" s="2">
        <f>SUM(G38)</f>
        <v>0</v>
      </c>
      <c r="H37" s="36">
        <f t="shared" si="0"/>
        <v>0</v>
      </c>
    </row>
    <row r="38" spans="1:8" s="31" customFormat="1" ht="56.25" hidden="1">
      <c r="A38" s="9"/>
      <c r="B38" s="12"/>
      <c r="C38" s="12" t="s">
        <v>165</v>
      </c>
      <c r="D38" s="13" t="s">
        <v>168</v>
      </c>
      <c r="E38" s="38"/>
      <c r="F38" s="38"/>
      <c r="G38" s="38"/>
      <c r="H38" s="44">
        <f t="shared" si="0"/>
        <v>0</v>
      </c>
    </row>
    <row r="39" spans="1:8" s="31" customFormat="1" ht="12.75">
      <c r="A39" s="9">
        <v>852</v>
      </c>
      <c r="B39" s="9"/>
      <c r="C39" s="9"/>
      <c r="D39" s="10" t="s">
        <v>32</v>
      </c>
      <c r="E39" s="2">
        <v>5353301</v>
      </c>
      <c r="F39" s="2">
        <f>SUM(F40,F42,F45)</f>
        <v>23500</v>
      </c>
      <c r="G39" s="2">
        <f>SUM(G40,G42,G45)</f>
        <v>19022</v>
      </c>
      <c r="H39" s="36">
        <f aca="true" t="shared" si="1" ref="H39:H46">SUM(E39:F39,-IF(ISNUMBER(G39),G39,0))</f>
        <v>5357779</v>
      </c>
    </row>
    <row r="40" spans="1:8" s="31" customFormat="1" ht="22.5" hidden="1">
      <c r="A40" s="9"/>
      <c r="B40" s="12" t="s">
        <v>115</v>
      </c>
      <c r="C40" s="9"/>
      <c r="D40" s="11" t="s">
        <v>33</v>
      </c>
      <c r="E40" s="2"/>
      <c r="F40" s="2">
        <f>SUM(F41)</f>
        <v>0</v>
      </c>
      <c r="G40" s="2">
        <f>SUM(G41)</f>
        <v>0</v>
      </c>
      <c r="H40" s="36">
        <f t="shared" si="1"/>
        <v>0</v>
      </c>
    </row>
    <row r="41" spans="1:8" s="31" customFormat="1" ht="12.75" hidden="1">
      <c r="A41" s="9"/>
      <c r="B41" s="12"/>
      <c r="C41" s="12" t="s">
        <v>125</v>
      </c>
      <c r="D41" s="13" t="s">
        <v>53</v>
      </c>
      <c r="E41" s="38"/>
      <c r="F41" s="38"/>
      <c r="G41" s="38"/>
      <c r="H41" s="44">
        <f t="shared" si="1"/>
        <v>0</v>
      </c>
    </row>
    <row r="42" spans="1:8" s="31" customFormat="1" ht="12.75">
      <c r="A42" s="88"/>
      <c r="B42" s="12" t="s">
        <v>124</v>
      </c>
      <c r="C42" s="9"/>
      <c r="D42" s="11" t="s">
        <v>107</v>
      </c>
      <c r="E42" s="2">
        <v>4596638</v>
      </c>
      <c r="F42" s="2">
        <f>SUM(F43:F44)</f>
        <v>23500</v>
      </c>
      <c r="G42" s="2">
        <f>SUM(G43:G44)</f>
        <v>19022</v>
      </c>
      <c r="H42" s="36">
        <f t="shared" si="1"/>
        <v>4601116</v>
      </c>
    </row>
    <row r="43" spans="1:8" s="31" customFormat="1" ht="12.75">
      <c r="A43" s="89"/>
      <c r="B43" s="94"/>
      <c r="C43" s="12" t="s">
        <v>130</v>
      </c>
      <c r="D43" s="13" t="s">
        <v>67</v>
      </c>
      <c r="E43" s="38">
        <v>1358479</v>
      </c>
      <c r="F43" s="38">
        <v>23500</v>
      </c>
      <c r="G43" s="38">
        <v>0</v>
      </c>
      <c r="H43" s="44">
        <f t="shared" si="1"/>
        <v>1381979</v>
      </c>
    </row>
    <row r="44" spans="1:8" s="31" customFormat="1" ht="33.75">
      <c r="A44" s="90"/>
      <c r="B44" s="96"/>
      <c r="C44" s="12" t="s">
        <v>126</v>
      </c>
      <c r="D44" s="13" t="s">
        <v>52</v>
      </c>
      <c r="E44" s="38">
        <v>3187903</v>
      </c>
      <c r="F44" s="38">
        <v>0</v>
      </c>
      <c r="G44" s="38">
        <v>19022</v>
      </c>
      <c r="H44" s="44">
        <f t="shared" si="1"/>
        <v>3168881</v>
      </c>
    </row>
    <row r="45" spans="1:8" s="31" customFormat="1" ht="12.75" hidden="1">
      <c r="A45" s="9"/>
      <c r="B45" s="12" t="s">
        <v>132</v>
      </c>
      <c r="C45" s="9"/>
      <c r="D45" s="11" t="s">
        <v>93</v>
      </c>
      <c r="E45" s="2"/>
      <c r="F45" s="2">
        <f>SUM(F46)</f>
        <v>0</v>
      </c>
      <c r="G45" s="2">
        <f>SUM(G46)</f>
        <v>0</v>
      </c>
      <c r="H45" s="36">
        <f t="shared" si="1"/>
        <v>0</v>
      </c>
    </row>
    <row r="46" spans="1:8" s="31" customFormat="1" ht="56.25" hidden="1">
      <c r="A46" s="9"/>
      <c r="B46" s="12"/>
      <c r="C46" s="12" t="s">
        <v>122</v>
      </c>
      <c r="D46" s="13" t="s">
        <v>99</v>
      </c>
      <c r="E46" s="38"/>
      <c r="F46" s="38"/>
      <c r="G46" s="38"/>
      <c r="H46" s="44">
        <f t="shared" si="1"/>
        <v>0</v>
      </c>
    </row>
    <row r="47" spans="1:8" s="31" customFormat="1" ht="12.75" hidden="1">
      <c r="A47" s="9">
        <v>801</v>
      </c>
      <c r="B47" s="9"/>
      <c r="C47" s="9"/>
      <c r="D47" s="10" t="s">
        <v>85</v>
      </c>
      <c r="E47" s="2"/>
      <c r="F47" s="2">
        <f>SUM(F48,F50)</f>
        <v>0</v>
      </c>
      <c r="G47" s="2">
        <f>SUM(G48)</f>
        <v>0</v>
      </c>
      <c r="H47" s="29">
        <f t="shared" si="0"/>
        <v>0</v>
      </c>
    </row>
    <row r="48" spans="1:8" s="31" customFormat="1" ht="12.75" hidden="1">
      <c r="A48" s="9"/>
      <c r="B48" s="12" t="s">
        <v>19</v>
      </c>
      <c r="C48" s="9"/>
      <c r="D48" s="11" t="s">
        <v>21</v>
      </c>
      <c r="E48" s="2"/>
      <c r="F48" s="2">
        <f>SUM(F49:F49)</f>
        <v>0</v>
      </c>
      <c r="G48" s="2">
        <f>SUM(G49:G49)</f>
        <v>0</v>
      </c>
      <c r="H48" s="29">
        <f t="shared" si="0"/>
        <v>0</v>
      </c>
    </row>
    <row r="49" spans="1:8" s="31" customFormat="1" ht="12.75" hidden="1">
      <c r="A49" s="9"/>
      <c r="B49" s="9"/>
      <c r="C49" s="12" t="s">
        <v>130</v>
      </c>
      <c r="D49" s="13" t="s">
        <v>67</v>
      </c>
      <c r="E49" s="3"/>
      <c r="F49" s="3"/>
      <c r="G49" s="3"/>
      <c r="H49" s="30">
        <f t="shared" si="0"/>
        <v>0</v>
      </c>
    </row>
    <row r="50" spans="1:8" s="31" customFormat="1" ht="24" customHeight="1" hidden="1">
      <c r="A50" s="9"/>
      <c r="B50" s="12" t="s">
        <v>111</v>
      </c>
      <c r="C50" s="9"/>
      <c r="D50" s="11" t="s">
        <v>60</v>
      </c>
      <c r="E50" s="2"/>
      <c r="F50" s="2">
        <f>SUM(F51:F51)</f>
        <v>0</v>
      </c>
      <c r="G50" s="2">
        <f>SUM(G51:G51)</f>
        <v>0</v>
      </c>
      <c r="H50" s="29">
        <f t="shared" si="0"/>
        <v>0</v>
      </c>
    </row>
    <row r="51" spans="1:8" s="31" customFormat="1" ht="63" customHeight="1" hidden="1">
      <c r="A51" s="9"/>
      <c r="B51" s="9"/>
      <c r="C51" s="12" t="s">
        <v>150</v>
      </c>
      <c r="D51" s="13" t="s">
        <v>159</v>
      </c>
      <c r="E51" s="3"/>
      <c r="F51" s="3"/>
      <c r="G51" s="3"/>
      <c r="H51" s="30">
        <f t="shared" si="0"/>
        <v>0</v>
      </c>
    </row>
    <row r="52" spans="1:8" s="31" customFormat="1" ht="12.75" hidden="1">
      <c r="A52" s="9">
        <v>851</v>
      </c>
      <c r="B52" s="9"/>
      <c r="C52" s="9"/>
      <c r="D52" s="10" t="s">
        <v>91</v>
      </c>
      <c r="E52" s="2"/>
      <c r="F52" s="2">
        <f>SUM(F53,F55)</f>
        <v>0</v>
      </c>
      <c r="G52" s="2">
        <f>SUM(G53,G55)</f>
        <v>0</v>
      </c>
      <c r="H52" s="29">
        <f t="shared" si="0"/>
        <v>0</v>
      </c>
    </row>
    <row r="53" spans="1:8" s="31" customFormat="1" ht="12.75" hidden="1">
      <c r="A53" s="9"/>
      <c r="B53" s="12" t="s">
        <v>146</v>
      </c>
      <c r="C53" s="9"/>
      <c r="D53" s="11" t="s">
        <v>147</v>
      </c>
      <c r="E53" s="2"/>
      <c r="F53" s="2">
        <f>SUM(F54:F54)</f>
        <v>0</v>
      </c>
      <c r="G53" s="2">
        <f>SUM(G54:G54)</f>
        <v>0</v>
      </c>
      <c r="H53" s="29">
        <f t="shared" si="0"/>
        <v>0</v>
      </c>
    </row>
    <row r="54" spans="1:8" s="31" customFormat="1" ht="56.25" hidden="1">
      <c r="A54" s="9"/>
      <c r="B54" s="9"/>
      <c r="C54" s="12" t="s">
        <v>144</v>
      </c>
      <c r="D54" s="13" t="s">
        <v>145</v>
      </c>
      <c r="E54" s="3"/>
      <c r="F54" s="3"/>
      <c r="G54" s="3"/>
      <c r="H54" s="30">
        <f t="shared" si="0"/>
        <v>0</v>
      </c>
    </row>
    <row r="55" spans="1:8" s="31" customFormat="1" ht="45" hidden="1">
      <c r="A55" s="9"/>
      <c r="B55" s="12" t="s">
        <v>131</v>
      </c>
      <c r="C55" s="9"/>
      <c r="D55" s="11" t="s">
        <v>106</v>
      </c>
      <c r="E55" s="2"/>
      <c r="F55" s="2">
        <f>SUM(F56:F56)</f>
        <v>0</v>
      </c>
      <c r="G55" s="2">
        <f>SUM(G56:G56)</f>
        <v>0</v>
      </c>
      <c r="H55" s="29">
        <f t="shared" si="0"/>
        <v>0</v>
      </c>
    </row>
    <row r="56" spans="1:8" s="31" customFormat="1" ht="56.25" hidden="1">
      <c r="A56" s="9"/>
      <c r="B56" s="9"/>
      <c r="C56" s="12" t="s">
        <v>122</v>
      </c>
      <c r="D56" s="13" t="s">
        <v>99</v>
      </c>
      <c r="E56" s="3"/>
      <c r="F56" s="3"/>
      <c r="G56" s="3"/>
      <c r="H56" s="30">
        <f t="shared" si="0"/>
        <v>0</v>
      </c>
    </row>
    <row r="57" spans="1:8" s="31" customFormat="1" ht="12.75" hidden="1">
      <c r="A57" s="9">
        <v>852</v>
      </c>
      <c r="B57" s="9"/>
      <c r="C57" s="9"/>
      <c r="D57" s="10" t="s">
        <v>32</v>
      </c>
      <c r="E57" s="2"/>
      <c r="F57" s="2">
        <f>SUM(F58,F61,F67,F69)</f>
        <v>0</v>
      </c>
      <c r="G57" s="2">
        <f>SUM(G58,G61,G67,G69)</f>
        <v>0</v>
      </c>
      <c r="H57" s="29">
        <f aca="true" t="shared" si="2" ref="H57:H80">SUM(E57:F57,-IF(ISNUMBER(G57),G57,0))</f>
        <v>0</v>
      </c>
    </row>
    <row r="58" spans="1:8" s="31" customFormat="1" ht="24" customHeight="1" hidden="1">
      <c r="A58" s="9"/>
      <c r="B58" s="12" t="s">
        <v>115</v>
      </c>
      <c r="C58" s="9"/>
      <c r="D58" s="11" t="s">
        <v>33</v>
      </c>
      <c r="E58" s="2"/>
      <c r="F58" s="2">
        <f>SUM(F59:F60)</f>
        <v>0</v>
      </c>
      <c r="G58" s="2">
        <f>SUM(G59:G60)</f>
        <v>0</v>
      </c>
      <c r="H58" s="29">
        <f t="shared" si="2"/>
        <v>0</v>
      </c>
    </row>
    <row r="59" spans="1:8" s="31" customFormat="1" ht="33.75" hidden="1">
      <c r="A59" s="9">
        <v>852</v>
      </c>
      <c r="B59" s="12" t="s">
        <v>115</v>
      </c>
      <c r="C59" s="9">
        <v>2130</v>
      </c>
      <c r="D59" s="13" t="s">
        <v>52</v>
      </c>
      <c r="E59" s="3"/>
      <c r="F59" s="3"/>
      <c r="G59" s="3"/>
      <c r="H59" s="30">
        <f t="shared" si="2"/>
        <v>0</v>
      </c>
    </row>
    <row r="60" spans="1:8" s="31" customFormat="1" ht="56.25" hidden="1">
      <c r="A60" s="9"/>
      <c r="B60" s="9"/>
      <c r="C60" s="12" t="s">
        <v>123</v>
      </c>
      <c r="D60" s="13" t="s">
        <v>104</v>
      </c>
      <c r="E60" s="3"/>
      <c r="F60" s="3"/>
      <c r="G60" s="3"/>
      <c r="H60" s="30">
        <f t="shared" si="2"/>
        <v>0</v>
      </c>
    </row>
    <row r="61" spans="1:8" s="31" customFormat="1" ht="12.75" hidden="1">
      <c r="A61" s="9"/>
      <c r="B61" s="12" t="s">
        <v>124</v>
      </c>
      <c r="C61" s="9"/>
      <c r="D61" s="11" t="s">
        <v>107</v>
      </c>
      <c r="E61" s="2"/>
      <c r="F61" s="2">
        <f>SUM(F62:F66)</f>
        <v>0</v>
      </c>
      <c r="G61" s="2">
        <f>SUM(G62:G66)</f>
        <v>0</v>
      </c>
      <c r="H61" s="29">
        <f t="shared" si="2"/>
        <v>0</v>
      </c>
    </row>
    <row r="62" spans="1:8" s="31" customFormat="1" ht="22.5" hidden="1">
      <c r="A62" s="9"/>
      <c r="B62" s="9"/>
      <c r="C62" s="12" t="s">
        <v>151</v>
      </c>
      <c r="D62" s="13" t="s">
        <v>160</v>
      </c>
      <c r="E62" s="3"/>
      <c r="F62" s="3"/>
      <c r="G62" s="3"/>
      <c r="H62" s="30">
        <f>SUM(E62:F62,-IF(ISNUMBER(G62),G62,0))</f>
        <v>0</v>
      </c>
    </row>
    <row r="63" spans="1:8" s="31" customFormat="1" ht="12.75" hidden="1">
      <c r="A63" s="9"/>
      <c r="B63" s="9"/>
      <c r="C63" s="12" t="s">
        <v>130</v>
      </c>
      <c r="D63" s="13" t="s">
        <v>67</v>
      </c>
      <c r="E63" s="3"/>
      <c r="F63" s="3"/>
      <c r="G63" s="3"/>
      <c r="H63" s="30">
        <f>SUM(E63:F63,-IF(ISNUMBER(G63),G63,0))</f>
        <v>0</v>
      </c>
    </row>
    <row r="64" spans="1:8" s="31" customFormat="1" ht="12.75" hidden="1">
      <c r="A64" s="9"/>
      <c r="B64" s="9"/>
      <c r="C64" s="12" t="s">
        <v>152</v>
      </c>
      <c r="D64" s="13" t="s">
        <v>65</v>
      </c>
      <c r="E64" s="3"/>
      <c r="F64" s="3"/>
      <c r="G64" s="3"/>
      <c r="H64" s="30">
        <f>SUM(E64:F64,-IF(ISNUMBER(G64),G64,0))</f>
        <v>0</v>
      </c>
    </row>
    <row r="65" spans="1:8" s="31" customFormat="1" ht="12.75" hidden="1">
      <c r="A65" s="9"/>
      <c r="B65" s="9"/>
      <c r="C65" s="12" t="s">
        <v>125</v>
      </c>
      <c r="D65" s="13" t="s">
        <v>53</v>
      </c>
      <c r="E65" s="3"/>
      <c r="F65" s="3"/>
      <c r="G65" s="3"/>
      <c r="H65" s="30">
        <f t="shared" si="2"/>
        <v>0</v>
      </c>
    </row>
    <row r="66" spans="1:8" s="31" customFormat="1" ht="33.75" hidden="1">
      <c r="A66" s="9"/>
      <c r="B66" s="9"/>
      <c r="C66" s="12" t="s">
        <v>126</v>
      </c>
      <c r="D66" s="13" t="s">
        <v>52</v>
      </c>
      <c r="E66" s="3"/>
      <c r="F66" s="3"/>
      <c r="G66" s="3"/>
      <c r="H66" s="30">
        <f t="shared" si="2"/>
        <v>0</v>
      </c>
    </row>
    <row r="67" spans="1:8" s="31" customFormat="1" ht="12.75" hidden="1">
      <c r="A67" s="9"/>
      <c r="B67" s="12" t="s">
        <v>132</v>
      </c>
      <c r="C67" s="9"/>
      <c r="D67" s="11" t="s">
        <v>93</v>
      </c>
      <c r="E67" s="2"/>
      <c r="F67" s="2">
        <f>SUM(F68:F68)</f>
        <v>0</v>
      </c>
      <c r="G67" s="2">
        <f>SUM(G68:G68)</f>
        <v>0</v>
      </c>
      <c r="H67" s="29">
        <f>SUM(E67:F67,-IF(ISNUMBER(G67),G67,0))</f>
        <v>0</v>
      </c>
    </row>
    <row r="68" spans="1:8" s="31" customFormat="1" ht="56.25" hidden="1">
      <c r="A68" s="9"/>
      <c r="B68" s="9"/>
      <c r="C68" s="12" t="s">
        <v>122</v>
      </c>
      <c r="D68" s="13" t="s">
        <v>99</v>
      </c>
      <c r="E68" s="3"/>
      <c r="F68" s="3"/>
      <c r="G68" s="3"/>
      <c r="H68" s="30">
        <f>SUM(E68:F68,-IF(ISNUMBER(G68),G68,0))</f>
        <v>0</v>
      </c>
    </row>
    <row r="69" spans="1:8" s="31" customFormat="1" ht="25.5" customHeight="1" hidden="1">
      <c r="A69" s="9"/>
      <c r="B69" s="12" t="s">
        <v>116</v>
      </c>
      <c r="C69" s="9"/>
      <c r="D69" s="11" t="s">
        <v>108</v>
      </c>
      <c r="E69" s="2"/>
      <c r="F69" s="2">
        <f>SUM(F70:F70)</f>
        <v>0</v>
      </c>
      <c r="G69" s="2">
        <f>SUM(G70:G70)</f>
        <v>0</v>
      </c>
      <c r="H69" s="29">
        <f t="shared" si="2"/>
        <v>0</v>
      </c>
    </row>
    <row r="70" spans="1:8" s="31" customFormat="1" ht="33.75" hidden="1">
      <c r="A70" s="9"/>
      <c r="B70" s="9"/>
      <c r="C70" s="12" t="s">
        <v>126</v>
      </c>
      <c r="D70" s="13" t="s">
        <v>52</v>
      </c>
      <c r="E70" s="3"/>
      <c r="F70" s="3"/>
      <c r="G70" s="3"/>
      <c r="H70" s="30">
        <f t="shared" si="2"/>
        <v>0</v>
      </c>
    </row>
    <row r="71" spans="1:8" s="31" customFormat="1" ht="38.25">
      <c r="A71" s="9">
        <v>853</v>
      </c>
      <c r="B71" s="9"/>
      <c r="C71" s="9"/>
      <c r="D71" s="10" t="s">
        <v>95</v>
      </c>
      <c r="E71" s="2">
        <v>786211</v>
      </c>
      <c r="F71" s="2">
        <f>SUM(F72)</f>
        <v>10882</v>
      </c>
      <c r="G71" s="2">
        <f>SUM(G72)</f>
        <v>0</v>
      </c>
      <c r="H71" s="36">
        <f t="shared" si="2"/>
        <v>797093</v>
      </c>
    </row>
    <row r="72" spans="1:8" s="31" customFormat="1" ht="12.75">
      <c r="A72" s="88"/>
      <c r="B72" s="12" t="s">
        <v>139</v>
      </c>
      <c r="C72" s="9"/>
      <c r="D72" s="11" t="s">
        <v>109</v>
      </c>
      <c r="E72" s="2">
        <v>786211</v>
      </c>
      <c r="F72" s="2">
        <f>SUM(F73)</f>
        <v>10882</v>
      </c>
      <c r="G72" s="2">
        <f>SUM(G73)</f>
        <v>0</v>
      </c>
      <c r="H72" s="36">
        <f t="shared" si="2"/>
        <v>797093</v>
      </c>
    </row>
    <row r="73" spans="1:8" s="31" customFormat="1" ht="45">
      <c r="A73" s="90"/>
      <c r="B73" s="12"/>
      <c r="C73" s="12" t="s">
        <v>166</v>
      </c>
      <c r="D73" s="13" t="s">
        <v>105</v>
      </c>
      <c r="E73" s="38">
        <v>432511</v>
      </c>
      <c r="F73" s="38">
        <v>10882</v>
      </c>
      <c r="G73" s="38">
        <v>0</v>
      </c>
      <c r="H73" s="44">
        <f t="shared" si="2"/>
        <v>443393</v>
      </c>
    </row>
    <row r="74" spans="1:8" s="31" customFormat="1" ht="25.5" hidden="1">
      <c r="A74" s="9">
        <v>854</v>
      </c>
      <c r="B74" s="9"/>
      <c r="C74" s="9"/>
      <c r="D74" s="10" t="s">
        <v>96</v>
      </c>
      <c r="E74" s="2"/>
      <c r="F74" s="2">
        <f>SUM(F75)</f>
        <v>0</v>
      </c>
      <c r="G74" s="2">
        <f>SUM(G79)</f>
        <v>0</v>
      </c>
      <c r="H74" s="29">
        <f t="shared" si="2"/>
        <v>0</v>
      </c>
    </row>
    <row r="75" spans="1:8" s="31" customFormat="1" ht="22.5" hidden="1">
      <c r="A75" s="9"/>
      <c r="B75" s="12" t="s">
        <v>136</v>
      </c>
      <c r="C75" s="9"/>
      <c r="D75" s="11" t="s">
        <v>110</v>
      </c>
      <c r="E75" s="2"/>
      <c r="F75" s="2">
        <f>SUM(F76:F76)</f>
        <v>0</v>
      </c>
      <c r="G75" s="2">
        <f>SUM(G76:G76)</f>
        <v>0</v>
      </c>
      <c r="H75" s="29">
        <f>SUM(E75:F75,-IF(ISNUMBER(G75),G75,0))</f>
        <v>0</v>
      </c>
    </row>
    <row r="76" spans="1:8" s="31" customFormat="1" ht="12.75" hidden="1">
      <c r="A76" s="9"/>
      <c r="B76" s="9"/>
      <c r="C76" s="12" t="s">
        <v>125</v>
      </c>
      <c r="D76" s="13" t="s">
        <v>53</v>
      </c>
      <c r="E76" s="3"/>
      <c r="F76" s="3"/>
      <c r="G76" s="3"/>
      <c r="H76" s="30">
        <f>SUM(E76:F76,-IF(ISNUMBER(G76),G76,0))</f>
        <v>0</v>
      </c>
    </row>
    <row r="77" spans="1:8" s="31" customFormat="1" ht="22.5" hidden="1">
      <c r="A77" s="9"/>
      <c r="B77" s="12" t="s">
        <v>153</v>
      </c>
      <c r="C77" s="9"/>
      <c r="D77" s="11" t="s">
        <v>98</v>
      </c>
      <c r="E77" s="2"/>
      <c r="F77" s="2">
        <f>SUM(F78:F78)</f>
        <v>0</v>
      </c>
      <c r="G77" s="2">
        <f>SUM(G78:G78)</f>
        <v>0</v>
      </c>
      <c r="H77" s="29">
        <f>SUM(E77:F77,-IF(ISNUMBER(G77),G77,0))</f>
        <v>0</v>
      </c>
    </row>
    <row r="78" spans="1:8" s="31" customFormat="1" ht="45" hidden="1">
      <c r="A78" s="9"/>
      <c r="B78" s="9"/>
      <c r="C78" s="12" t="s">
        <v>154</v>
      </c>
      <c r="D78" s="13" t="s">
        <v>161</v>
      </c>
      <c r="E78" s="3"/>
      <c r="F78" s="3"/>
      <c r="G78" s="3"/>
      <c r="H78" s="30">
        <f>SUM(E78:F78,-IF(ISNUMBER(G78),G78,0))</f>
        <v>0</v>
      </c>
    </row>
    <row r="79" spans="1:8" s="31" customFormat="1" ht="12.75" hidden="1">
      <c r="A79" s="9"/>
      <c r="B79" s="12" t="s">
        <v>134</v>
      </c>
      <c r="C79" s="9"/>
      <c r="D79" s="11" t="s">
        <v>42</v>
      </c>
      <c r="E79" s="2"/>
      <c r="F79" s="2">
        <f>SUM(F80:F80)</f>
        <v>0</v>
      </c>
      <c r="G79" s="2">
        <f>SUM(G80:G80)</f>
        <v>0</v>
      </c>
      <c r="H79" s="29">
        <f t="shared" si="2"/>
        <v>0</v>
      </c>
    </row>
    <row r="80" spans="1:8" s="31" customFormat="1" ht="12.75" hidden="1">
      <c r="A80" s="9"/>
      <c r="B80" s="9"/>
      <c r="C80" s="12" t="s">
        <v>130</v>
      </c>
      <c r="D80" s="13" t="s">
        <v>67</v>
      </c>
      <c r="E80" s="3"/>
      <c r="F80" s="3"/>
      <c r="G80" s="3"/>
      <c r="H80" s="30">
        <f t="shared" si="2"/>
        <v>0</v>
      </c>
    </row>
    <row r="81" spans="1:8" s="20" customFormat="1" ht="12" customHeight="1">
      <c r="A81" s="26"/>
      <c r="B81" s="26"/>
      <c r="C81" s="26"/>
      <c r="D81" s="7" t="s">
        <v>9</v>
      </c>
      <c r="E81" s="3"/>
      <c r="F81" s="2">
        <f>SUM(F71,F39,F31,F21,F14,F11)</f>
        <v>185395</v>
      </c>
      <c r="G81" s="2">
        <f>SUM(G71,G39,G31,G21,G14,G11)</f>
        <v>148085</v>
      </c>
      <c r="H81" s="3"/>
    </row>
    <row r="82" spans="1:8" s="20" customFormat="1" ht="12.75" customHeight="1">
      <c r="A82" s="107" t="s">
        <v>10</v>
      </c>
      <c r="B82" s="107"/>
      <c r="C82" s="107"/>
      <c r="D82" s="107"/>
      <c r="E82" s="3"/>
      <c r="F82" s="3"/>
      <c r="G82" s="3"/>
      <c r="H82" s="2">
        <f>SUM(E9,F81,-G81)</f>
        <v>58230680</v>
      </c>
    </row>
    <row r="83" spans="1:8" s="31" customFormat="1" ht="5.25" customHeight="1">
      <c r="A83" s="108"/>
      <c r="B83" s="108"/>
      <c r="C83" s="108"/>
      <c r="D83" s="108"/>
      <c r="E83" s="108"/>
      <c r="F83" s="108"/>
      <c r="G83" s="108"/>
      <c r="H83" s="108"/>
    </row>
    <row r="84" spans="1:8" s="20" customFormat="1" ht="22.5">
      <c r="A84" s="26"/>
      <c r="B84" s="26"/>
      <c r="C84" s="26"/>
      <c r="D84" s="7" t="s">
        <v>11</v>
      </c>
      <c r="E84" s="2">
        <v>62552324</v>
      </c>
      <c r="F84" s="45"/>
      <c r="G84" s="45"/>
      <c r="H84" s="45"/>
    </row>
    <row r="85" spans="1:8" s="20" customFormat="1" ht="20.25" customHeight="1">
      <c r="A85" s="26"/>
      <c r="B85" s="26"/>
      <c r="C85" s="26"/>
      <c r="D85" s="7" t="s">
        <v>12</v>
      </c>
      <c r="E85" s="45"/>
      <c r="F85" s="45"/>
      <c r="G85" s="45"/>
      <c r="H85" s="45"/>
    </row>
    <row r="86" spans="1:8" s="20" customFormat="1" ht="13.5" customHeight="1">
      <c r="A86" s="12" t="s">
        <v>173</v>
      </c>
      <c r="B86" s="9"/>
      <c r="C86" s="9"/>
      <c r="D86" s="10" t="s">
        <v>70</v>
      </c>
      <c r="E86" s="2">
        <v>512000</v>
      </c>
      <c r="F86" s="2">
        <f>SUM(F87)</f>
        <v>0</v>
      </c>
      <c r="G86" s="2">
        <f>SUM(G87)</f>
        <v>11000</v>
      </c>
      <c r="H86" s="29">
        <f>SUM(E86:F86,-IF(ISNUMBER(G86),G86,0))</f>
        <v>501000</v>
      </c>
    </row>
    <row r="87" spans="1:8" s="20" customFormat="1" ht="12.75">
      <c r="A87" s="9"/>
      <c r="B87" s="12" t="s">
        <v>172</v>
      </c>
      <c r="C87" s="9"/>
      <c r="D87" s="11" t="s">
        <v>58</v>
      </c>
      <c r="E87" s="2">
        <v>480000</v>
      </c>
      <c r="F87" s="2">
        <f>SUM(F88:F88)</f>
        <v>0</v>
      </c>
      <c r="G87" s="2">
        <f>SUM(G88:G88)</f>
        <v>11000</v>
      </c>
      <c r="H87" s="29">
        <f>SUM(E87:F87,-IF(ISNUMBER(G87),G87,0))</f>
        <v>469000</v>
      </c>
    </row>
    <row r="88" spans="1:8" s="20" customFormat="1" ht="23.25" customHeight="1">
      <c r="A88" s="12" t="s">
        <v>173</v>
      </c>
      <c r="B88" s="12" t="s">
        <v>172</v>
      </c>
      <c r="C88" s="9">
        <v>3030</v>
      </c>
      <c r="D88" s="51" t="s">
        <v>54</v>
      </c>
      <c r="E88" s="3">
        <v>469000</v>
      </c>
      <c r="F88" s="3">
        <v>0</v>
      </c>
      <c r="G88" s="3">
        <v>11000</v>
      </c>
      <c r="H88" s="30">
        <f>SUM(E88:F88,-IF(ISNUMBER(G88),G88,0))</f>
        <v>458000</v>
      </c>
    </row>
    <row r="89" spans="1:8" s="20" customFormat="1" ht="16.5" customHeight="1">
      <c r="A89" s="12" t="s">
        <v>119</v>
      </c>
      <c r="B89" s="9"/>
      <c r="C89" s="9"/>
      <c r="D89" s="10" t="s">
        <v>71</v>
      </c>
      <c r="E89" s="2">
        <v>6142655</v>
      </c>
      <c r="F89" s="2">
        <f>SUM(F90)</f>
        <v>120</v>
      </c>
      <c r="G89" s="2">
        <f>SUM(G90)</f>
        <v>190120</v>
      </c>
      <c r="H89" s="29">
        <f aca="true" t="shared" si="3" ref="H89:H113">SUM(E89:F89,-IF(ISNUMBER(G89),G89,0))</f>
        <v>5952655</v>
      </c>
    </row>
    <row r="90" spans="1:8" s="20" customFormat="1" ht="14.25" customHeight="1">
      <c r="A90" s="88"/>
      <c r="B90" s="12" t="s">
        <v>118</v>
      </c>
      <c r="C90" s="9"/>
      <c r="D90" s="11" t="s">
        <v>59</v>
      </c>
      <c r="E90" s="2">
        <v>6142655</v>
      </c>
      <c r="F90" s="2">
        <f>SUM(F91:F94)</f>
        <v>120</v>
      </c>
      <c r="G90" s="2">
        <f>SUM(G91:G94)</f>
        <v>190120</v>
      </c>
      <c r="H90" s="29">
        <f t="shared" si="3"/>
        <v>5952655</v>
      </c>
    </row>
    <row r="91" spans="1:8" s="20" customFormat="1" ht="16.5" customHeight="1">
      <c r="A91" s="89"/>
      <c r="B91" s="94"/>
      <c r="C91" s="9">
        <v>4010</v>
      </c>
      <c r="D91" s="13" t="s">
        <v>23</v>
      </c>
      <c r="E91" s="3">
        <v>640211</v>
      </c>
      <c r="F91" s="3">
        <v>0</v>
      </c>
      <c r="G91" s="3">
        <v>120</v>
      </c>
      <c r="H91" s="30">
        <f>SUM(E91:F91,-IF(ISNUMBER(G91),G91,0))</f>
        <v>640091</v>
      </c>
    </row>
    <row r="92" spans="1:8" s="20" customFormat="1" ht="14.25" customHeight="1">
      <c r="A92" s="89"/>
      <c r="B92" s="95"/>
      <c r="C92" s="9">
        <v>4110</v>
      </c>
      <c r="D92" s="42" t="s">
        <v>69</v>
      </c>
      <c r="E92" s="3">
        <v>110071</v>
      </c>
      <c r="F92" s="3">
        <v>100</v>
      </c>
      <c r="G92" s="3">
        <v>0</v>
      </c>
      <c r="H92" s="30">
        <f t="shared" si="3"/>
        <v>110171</v>
      </c>
    </row>
    <row r="93" spans="1:8" s="20" customFormat="1" ht="14.25" customHeight="1">
      <c r="A93" s="89"/>
      <c r="B93" s="95"/>
      <c r="C93" s="9">
        <v>4120</v>
      </c>
      <c r="D93" s="42" t="s">
        <v>26</v>
      </c>
      <c r="E93" s="3">
        <v>15315</v>
      </c>
      <c r="F93" s="3">
        <v>20</v>
      </c>
      <c r="G93" s="3">
        <v>0</v>
      </c>
      <c r="H93" s="30">
        <f t="shared" si="3"/>
        <v>15335</v>
      </c>
    </row>
    <row r="94" spans="1:8" s="20" customFormat="1" ht="45">
      <c r="A94" s="90"/>
      <c r="B94" s="96"/>
      <c r="C94" s="9">
        <v>6610</v>
      </c>
      <c r="D94" s="51" t="s">
        <v>78</v>
      </c>
      <c r="E94" s="3">
        <v>210000</v>
      </c>
      <c r="F94" s="3">
        <v>0</v>
      </c>
      <c r="G94" s="3">
        <v>190000</v>
      </c>
      <c r="H94" s="30">
        <f t="shared" si="3"/>
        <v>20000</v>
      </c>
    </row>
    <row r="95" spans="1:8" s="20" customFormat="1" ht="25.5" customHeight="1">
      <c r="A95" s="12" t="s">
        <v>120</v>
      </c>
      <c r="B95" s="9"/>
      <c r="C95" s="9"/>
      <c r="D95" s="10" t="s">
        <v>79</v>
      </c>
      <c r="E95" s="2">
        <v>142653</v>
      </c>
      <c r="F95" s="2">
        <f>SUM(F96)</f>
        <v>1925</v>
      </c>
      <c r="G95" s="2">
        <f>SUM(G96)</f>
        <v>1925</v>
      </c>
      <c r="H95" s="29">
        <f t="shared" si="3"/>
        <v>142653</v>
      </c>
    </row>
    <row r="96" spans="1:8" s="20" customFormat="1" ht="24" customHeight="1">
      <c r="A96" s="88"/>
      <c r="B96" s="12" t="s">
        <v>121</v>
      </c>
      <c r="C96" s="9"/>
      <c r="D96" s="11" t="s">
        <v>46</v>
      </c>
      <c r="E96" s="2">
        <v>142653</v>
      </c>
      <c r="F96" s="2">
        <f>SUM(F97:F98)</f>
        <v>1925</v>
      </c>
      <c r="G96" s="2">
        <f>SUM(G97:G98)</f>
        <v>1925</v>
      </c>
      <c r="H96" s="29">
        <f t="shared" si="3"/>
        <v>142653</v>
      </c>
    </row>
    <row r="97" spans="1:8" s="20" customFormat="1" ht="12" customHeight="1">
      <c r="A97" s="89"/>
      <c r="B97" s="94"/>
      <c r="C97" s="9">
        <v>4430</v>
      </c>
      <c r="D97" s="13" t="s">
        <v>30</v>
      </c>
      <c r="E97" s="3">
        <v>35853</v>
      </c>
      <c r="F97" s="3">
        <v>0</v>
      </c>
      <c r="G97" s="3">
        <v>1925</v>
      </c>
      <c r="H97" s="30">
        <f t="shared" si="3"/>
        <v>33928</v>
      </c>
    </row>
    <row r="98" spans="1:8" s="20" customFormat="1" ht="22.5">
      <c r="A98" s="90"/>
      <c r="B98" s="96"/>
      <c r="C98" s="9">
        <v>4610</v>
      </c>
      <c r="D98" s="13" t="s">
        <v>177</v>
      </c>
      <c r="E98" s="3">
        <v>0</v>
      </c>
      <c r="F98" s="3">
        <v>1925</v>
      </c>
      <c r="G98" s="3">
        <v>0</v>
      </c>
      <c r="H98" s="30">
        <f t="shared" si="3"/>
        <v>1925</v>
      </c>
    </row>
    <row r="99" spans="1:8" s="20" customFormat="1" ht="13.5" customHeight="1">
      <c r="A99" s="12" t="s">
        <v>137</v>
      </c>
      <c r="B99" s="9"/>
      <c r="C99" s="9"/>
      <c r="D99" s="10" t="s">
        <v>80</v>
      </c>
      <c r="E99" s="2">
        <v>306987</v>
      </c>
      <c r="F99" s="2">
        <f>SUM(F100+F108)</f>
        <v>7500</v>
      </c>
      <c r="G99" s="2">
        <f>SUM(G100+G108)</f>
        <v>8500</v>
      </c>
      <c r="H99" s="29">
        <f t="shared" si="3"/>
        <v>305987</v>
      </c>
    </row>
    <row r="100" spans="1:8" s="20" customFormat="1" ht="12.75">
      <c r="A100" s="88"/>
      <c r="B100" s="12" t="s">
        <v>138</v>
      </c>
      <c r="C100" s="9"/>
      <c r="D100" s="11" t="s">
        <v>81</v>
      </c>
      <c r="E100" s="2">
        <v>236987</v>
      </c>
      <c r="F100" s="2">
        <f>SUM(F101:F107)</f>
        <v>7500</v>
      </c>
      <c r="G100" s="2">
        <f>SUM(G101:G107)</f>
        <v>7500</v>
      </c>
      <c r="H100" s="29">
        <f t="shared" si="3"/>
        <v>236987</v>
      </c>
    </row>
    <row r="101" spans="1:8" s="20" customFormat="1" ht="21.75" customHeight="1">
      <c r="A101" s="89"/>
      <c r="B101" s="94"/>
      <c r="C101" s="9">
        <v>4020</v>
      </c>
      <c r="D101" s="13" t="s">
        <v>62</v>
      </c>
      <c r="E101" s="3">
        <v>100900</v>
      </c>
      <c r="F101" s="3">
        <v>1500</v>
      </c>
      <c r="G101" s="3">
        <v>0</v>
      </c>
      <c r="H101" s="30">
        <f t="shared" si="3"/>
        <v>102400</v>
      </c>
    </row>
    <row r="102" spans="1:8" s="20" customFormat="1" ht="12.75">
      <c r="A102" s="89"/>
      <c r="B102" s="95"/>
      <c r="C102" s="9">
        <v>4110</v>
      </c>
      <c r="D102" s="13" t="s">
        <v>69</v>
      </c>
      <c r="E102" s="3">
        <v>22632</v>
      </c>
      <c r="F102" s="3">
        <v>2200</v>
      </c>
      <c r="G102" s="3">
        <v>0</v>
      </c>
      <c r="H102" s="30">
        <f t="shared" si="3"/>
        <v>24832</v>
      </c>
    </row>
    <row r="103" spans="1:8" s="20" customFormat="1" ht="12.75">
      <c r="A103" s="89"/>
      <c r="B103" s="95"/>
      <c r="C103" s="9">
        <v>4120</v>
      </c>
      <c r="D103" s="13" t="s">
        <v>26</v>
      </c>
      <c r="E103" s="3">
        <v>3083</v>
      </c>
      <c r="F103" s="3">
        <v>500</v>
      </c>
      <c r="G103" s="3">
        <v>0</v>
      </c>
      <c r="H103" s="30">
        <f t="shared" si="3"/>
        <v>3583</v>
      </c>
    </row>
    <row r="104" spans="1:8" s="20" customFormat="1" ht="12" customHeight="1">
      <c r="A104" s="89"/>
      <c r="B104" s="95"/>
      <c r="C104" s="9">
        <v>4210</v>
      </c>
      <c r="D104" s="13" t="s">
        <v>28</v>
      </c>
      <c r="E104" s="3">
        <v>27247</v>
      </c>
      <c r="F104" s="3">
        <v>0</v>
      </c>
      <c r="G104" s="3">
        <v>4500</v>
      </c>
      <c r="H104" s="30">
        <f t="shared" si="3"/>
        <v>22747</v>
      </c>
    </row>
    <row r="105" spans="1:8" s="20" customFormat="1" ht="12" customHeight="1">
      <c r="A105" s="89"/>
      <c r="B105" s="95"/>
      <c r="C105" s="9">
        <v>4270</v>
      </c>
      <c r="D105" s="61" t="s">
        <v>24</v>
      </c>
      <c r="E105" s="3">
        <v>3000</v>
      </c>
      <c r="F105" s="3">
        <v>0</v>
      </c>
      <c r="G105" s="3">
        <v>2000</v>
      </c>
      <c r="H105" s="30">
        <f t="shared" si="3"/>
        <v>1000</v>
      </c>
    </row>
    <row r="106" spans="1:8" s="20" customFormat="1" ht="24.75" customHeight="1">
      <c r="A106" s="89"/>
      <c r="B106" s="95"/>
      <c r="C106" s="9">
        <v>4370</v>
      </c>
      <c r="D106" s="51" t="s">
        <v>74</v>
      </c>
      <c r="E106" s="3">
        <v>7500</v>
      </c>
      <c r="F106" s="3">
        <v>0</v>
      </c>
      <c r="G106" s="3">
        <v>1000</v>
      </c>
      <c r="H106" s="30">
        <f t="shared" si="3"/>
        <v>6500</v>
      </c>
    </row>
    <row r="107" spans="1:8" s="20" customFormat="1" ht="22.5" customHeight="1">
      <c r="A107" s="89"/>
      <c r="B107" s="96"/>
      <c r="C107" s="9">
        <v>4750</v>
      </c>
      <c r="D107" s="51" t="s">
        <v>77</v>
      </c>
      <c r="E107" s="3">
        <v>6360</v>
      </c>
      <c r="F107" s="3">
        <v>3300</v>
      </c>
      <c r="G107" s="3">
        <v>0</v>
      </c>
      <c r="H107" s="30">
        <f>SUM(E107:F107,-IF(ISNUMBER(G107),G107,0))</f>
        <v>9660</v>
      </c>
    </row>
    <row r="108" spans="1:8" s="20" customFormat="1" ht="15" customHeight="1">
      <c r="A108" s="89"/>
      <c r="B108" s="12" t="s">
        <v>175</v>
      </c>
      <c r="C108" s="9"/>
      <c r="D108" s="74" t="s">
        <v>82</v>
      </c>
      <c r="E108" s="48">
        <v>1000</v>
      </c>
      <c r="F108" s="48">
        <f>SUM(F109)</f>
        <v>0</v>
      </c>
      <c r="G108" s="48">
        <f>SUM(G109)</f>
        <v>1000</v>
      </c>
      <c r="H108" s="49">
        <f>SUM(E108:F108,-IF(ISNUMBER(G108),G108,0))</f>
        <v>0</v>
      </c>
    </row>
    <row r="109" spans="1:8" s="20" customFormat="1" ht="15" customHeight="1">
      <c r="A109" s="90"/>
      <c r="B109" s="12"/>
      <c r="C109" s="9">
        <v>4300</v>
      </c>
      <c r="D109" s="61" t="s">
        <v>25</v>
      </c>
      <c r="E109" s="3">
        <v>1000</v>
      </c>
      <c r="F109" s="3">
        <v>0</v>
      </c>
      <c r="G109" s="3">
        <v>1000</v>
      </c>
      <c r="H109" s="30">
        <f t="shared" si="3"/>
        <v>0</v>
      </c>
    </row>
    <row r="110" spans="1:8" s="24" customFormat="1" ht="16.5" customHeight="1">
      <c r="A110" s="12" t="s">
        <v>31</v>
      </c>
      <c r="B110" s="9"/>
      <c r="C110" s="9"/>
      <c r="D110" s="10" t="s">
        <v>34</v>
      </c>
      <c r="E110" s="2">
        <v>6760676</v>
      </c>
      <c r="F110" s="2">
        <f>SUM(F111+F114)</f>
        <v>4000</v>
      </c>
      <c r="G110" s="2">
        <f>SUM(G111+G114)</f>
        <v>254000</v>
      </c>
      <c r="H110" s="29">
        <f t="shared" si="3"/>
        <v>6510676</v>
      </c>
    </row>
    <row r="111" spans="1:8" s="24" customFormat="1" ht="14.25" customHeight="1">
      <c r="A111" s="88"/>
      <c r="B111" s="12" t="s">
        <v>176</v>
      </c>
      <c r="C111" s="9"/>
      <c r="D111" s="62" t="s">
        <v>35</v>
      </c>
      <c r="E111" s="2">
        <v>204542</v>
      </c>
      <c r="F111" s="2">
        <f>SUM(F112:F113)</f>
        <v>1500</v>
      </c>
      <c r="G111" s="2">
        <f>SUM(G112:G113)</f>
        <v>1500</v>
      </c>
      <c r="H111" s="29">
        <f t="shared" si="3"/>
        <v>204542</v>
      </c>
    </row>
    <row r="112" spans="1:8" s="24" customFormat="1" ht="15" customHeight="1">
      <c r="A112" s="89"/>
      <c r="B112" s="84"/>
      <c r="C112" s="9">
        <v>4010</v>
      </c>
      <c r="D112" s="13" t="s">
        <v>23</v>
      </c>
      <c r="E112" s="3">
        <v>179867</v>
      </c>
      <c r="F112" s="3">
        <v>0</v>
      </c>
      <c r="G112" s="3">
        <v>1500</v>
      </c>
      <c r="H112" s="30">
        <f t="shared" si="3"/>
        <v>178367</v>
      </c>
    </row>
    <row r="113" spans="1:8" s="24" customFormat="1" ht="13.5" customHeight="1">
      <c r="A113" s="89"/>
      <c r="B113" s="83"/>
      <c r="C113" s="9">
        <v>4210</v>
      </c>
      <c r="D113" s="13" t="s">
        <v>28</v>
      </c>
      <c r="E113" s="3">
        <v>0</v>
      </c>
      <c r="F113" s="3">
        <v>1500</v>
      </c>
      <c r="G113" s="3">
        <v>0</v>
      </c>
      <c r="H113" s="30">
        <f t="shared" si="3"/>
        <v>1500</v>
      </c>
    </row>
    <row r="114" spans="1:8" s="24" customFormat="1" ht="12.75">
      <c r="A114" s="89"/>
      <c r="B114" s="12" t="s">
        <v>113</v>
      </c>
      <c r="C114" s="9"/>
      <c r="D114" s="11" t="s">
        <v>36</v>
      </c>
      <c r="E114" s="2">
        <v>6136932</v>
      </c>
      <c r="F114" s="2">
        <f>SUM(F115:F117)</f>
        <v>2500</v>
      </c>
      <c r="G114" s="2">
        <f>SUM(G115:G117)</f>
        <v>252500</v>
      </c>
      <c r="H114" s="29">
        <f aca="true" t="shared" si="4" ref="H114:H119">SUM(E114:F114,-IF(ISNUMBER(G114),G114,0))</f>
        <v>5886932</v>
      </c>
    </row>
    <row r="115" spans="1:8" s="35" customFormat="1" ht="12.75">
      <c r="A115" s="89"/>
      <c r="B115" s="85"/>
      <c r="C115" s="9">
        <v>4430</v>
      </c>
      <c r="D115" s="51" t="s">
        <v>30</v>
      </c>
      <c r="E115" s="3">
        <v>34785</v>
      </c>
      <c r="F115" s="3">
        <v>0</v>
      </c>
      <c r="G115" s="3">
        <v>2500</v>
      </c>
      <c r="H115" s="30">
        <f t="shared" si="4"/>
        <v>32285</v>
      </c>
    </row>
    <row r="116" spans="1:8" s="35" customFormat="1" ht="22.5">
      <c r="A116" s="89"/>
      <c r="B116" s="86"/>
      <c r="C116" s="9">
        <v>4610</v>
      </c>
      <c r="D116" s="13" t="s">
        <v>177</v>
      </c>
      <c r="E116" s="3">
        <v>0</v>
      </c>
      <c r="F116" s="3">
        <v>2500</v>
      </c>
      <c r="G116" s="3">
        <v>0</v>
      </c>
      <c r="H116" s="30">
        <f t="shared" si="4"/>
        <v>2500</v>
      </c>
    </row>
    <row r="117" spans="1:8" s="35" customFormat="1" ht="22.5">
      <c r="A117" s="90"/>
      <c r="B117" s="87"/>
      <c r="C117" s="9">
        <v>6050</v>
      </c>
      <c r="D117" s="51" t="s">
        <v>56</v>
      </c>
      <c r="E117" s="3">
        <v>250000</v>
      </c>
      <c r="F117" s="3">
        <v>0</v>
      </c>
      <c r="G117" s="3">
        <v>250000</v>
      </c>
      <c r="H117" s="30">
        <f t="shared" si="4"/>
        <v>0</v>
      </c>
    </row>
    <row r="118" spans="1:8" s="35" customFormat="1" ht="38.25">
      <c r="A118" s="12" t="s">
        <v>117</v>
      </c>
      <c r="B118" s="9"/>
      <c r="C118" s="9"/>
      <c r="D118" s="10" t="s">
        <v>37</v>
      </c>
      <c r="E118" s="2">
        <v>2719116</v>
      </c>
      <c r="F118" s="2">
        <f>SUM(F119)</f>
        <v>184</v>
      </c>
      <c r="G118" s="2">
        <f>SUM(G119)</f>
        <v>184</v>
      </c>
      <c r="H118" s="29">
        <f t="shared" si="4"/>
        <v>2719116</v>
      </c>
    </row>
    <row r="119" spans="1:8" s="35" customFormat="1" ht="22.5">
      <c r="A119" s="88"/>
      <c r="B119" s="12" t="s">
        <v>114</v>
      </c>
      <c r="C119" s="9"/>
      <c r="D119" s="11" t="s">
        <v>38</v>
      </c>
      <c r="E119" s="2">
        <v>2697316</v>
      </c>
      <c r="F119" s="2">
        <f>SUM(F120:F121)</f>
        <v>184</v>
      </c>
      <c r="G119" s="2">
        <f>SUM(G120:G121)</f>
        <v>184</v>
      </c>
      <c r="H119" s="29">
        <f t="shared" si="4"/>
        <v>2697316</v>
      </c>
    </row>
    <row r="120" spans="1:8" s="35" customFormat="1" ht="12.75">
      <c r="A120" s="89"/>
      <c r="B120" s="84"/>
      <c r="C120" s="9">
        <v>4210</v>
      </c>
      <c r="D120" s="13" t="s">
        <v>28</v>
      </c>
      <c r="E120" s="3">
        <v>204432</v>
      </c>
      <c r="F120" s="3">
        <v>184</v>
      </c>
      <c r="G120" s="3">
        <v>0</v>
      </c>
      <c r="H120" s="30">
        <f>SUM(E120:F120,-IF(ISNUMBER(G120),G120,0))</f>
        <v>204616</v>
      </c>
    </row>
    <row r="121" spans="1:8" s="35" customFormat="1" ht="33.75">
      <c r="A121" s="90"/>
      <c r="B121" s="83"/>
      <c r="C121" s="9">
        <v>4360</v>
      </c>
      <c r="D121" s="13" t="s">
        <v>73</v>
      </c>
      <c r="E121" s="3">
        <v>5100</v>
      </c>
      <c r="F121" s="3">
        <v>0</v>
      </c>
      <c r="G121" s="3">
        <v>184</v>
      </c>
      <c r="H121" s="30">
        <f>SUM(E121:F121,-IF(ISNUMBER(G121),G121,0))</f>
        <v>4916</v>
      </c>
    </row>
    <row r="122" spans="1:8" s="20" customFormat="1" ht="16.5" customHeight="1">
      <c r="A122" s="22" t="s">
        <v>18</v>
      </c>
      <c r="B122" s="9"/>
      <c r="C122" s="9"/>
      <c r="D122" s="10" t="s">
        <v>85</v>
      </c>
      <c r="E122" s="2">
        <v>24765080</v>
      </c>
      <c r="F122" s="2">
        <f>SUM(F123+F133+F136+F143+F158+F178+F182+F188+F197)</f>
        <v>89840</v>
      </c>
      <c r="G122" s="2">
        <f>SUM(G123+G133+G136+G143+G158+G178+G182+G188+G197)</f>
        <v>61503</v>
      </c>
      <c r="H122" s="29">
        <f aca="true" t="shared" si="5" ref="H122:H143">SUM(E122:F122,-IF(ISNUMBER(G122),G122,0))</f>
        <v>24793417</v>
      </c>
    </row>
    <row r="123" spans="1:8" s="20" customFormat="1" ht="12" customHeight="1">
      <c r="A123" s="46"/>
      <c r="B123" s="64" t="s">
        <v>140</v>
      </c>
      <c r="C123" s="9"/>
      <c r="D123" s="11" t="s">
        <v>86</v>
      </c>
      <c r="E123" s="2">
        <v>2000120</v>
      </c>
      <c r="F123" s="2">
        <f>SUM(F124:F132)</f>
        <v>4716</v>
      </c>
      <c r="G123" s="2">
        <f>SUM(G124:G132)</f>
        <v>3080</v>
      </c>
      <c r="H123" s="29">
        <f t="shared" si="5"/>
        <v>2001756</v>
      </c>
    </row>
    <row r="124" spans="1:8" s="20" customFormat="1" ht="14.25" customHeight="1">
      <c r="A124" s="47"/>
      <c r="B124" s="65"/>
      <c r="C124" s="16">
        <v>4010</v>
      </c>
      <c r="D124" s="13" t="s">
        <v>23</v>
      </c>
      <c r="E124" s="3">
        <v>1427291</v>
      </c>
      <c r="F124" s="3">
        <v>0</v>
      </c>
      <c r="G124" s="3">
        <v>39</v>
      </c>
      <c r="H124" s="30">
        <f t="shared" si="5"/>
        <v>1427252</v>
      </c>
    </row>
    <row r="125" spans="1:8" s="20" customFormat="1" ht="12.75">
      <c r="A125" s="47"/>
      <c r="B125" s="66"/>
      <c r="C125" s="16">
        <v>4110</v>
      </c>
      <c r="D125" s="13" t="s">
        <v>69</v>
      </c>
      <c r="E125" s="3">
        <v>258000</v>
      </c>
      <c r="F125" s="3">
        <v>0</v>
      </c>
      <c r="G125" s="3">
        <v>1281</v>
      </c>
      <c r="H125" s="30">
        <f t="shared" si="5"/>
        <v>256719</v>
      </c>
    </row>
    <row r="126" spans="1:8" s="20" customFormat="1" ht="12.75">
      <c r="A126" s="47"/>
      <c r="B126" s="66"/>
      <c r="C126" s="16">
        <v>4120</v>
      </c>
      <c r="D126" s="13" t="s">
        <v>26</v>
      </c>
      <c r="E126" s="3">
        <v>36205</v>
      </c>
      <c r="F126" s="3">
        <v>0</v>
      </c>
      <c r="G126" s="3">
        <v>180</v>
      </c>
      <c r="H126" s="30">
        <f t="shared" si="5"/>
        <v>36025</v>
      </c>
    </row>
    <row r="127" spans="1:8" s="20" customFormat="1" ht="12.75">
      <c r="A127" s="14"/>
      <c r="B127" s="25"/>
      <c r="C127" s="16">
        <v>4170</v>
      </c>
      <c r="D127" s="51" t="s">
        <v>22</v>
      </c>
      <c r="E127" s="3">
        <v>3800</v>
      </c>
      <c r="F127" s="3">
        <v>1580</v>
      </c>
      <c r="G127" s="3">
        <v>0</v>
      </c>
      <c r="H127" s="30">
        <f t="shared" si="5"/>
        <v>5380</v>
      </c>
    </row>
    <row r="128" spans="1:8" s="20" customFormat="1" ht="22.5">
      <c r="A128" s="47"/>
      <c r="B128" s="66"/>
      <c r="C128" s="16">
        <v>4240</v>
      </c>
      <c r="D128" s="51" t="s">
        <v>57</v>
      </c>
      <c r="E128" s="3">
        <v>0</v>
      </c>
      <c r="F128" s="3">
        <v>3136</v>
      </c>
      <c r="G128" s="3">
        <v>0</v>
      </c>
      <c r="H128" s="30">
        <f t="shared" si="5"/>
        <v>3136</v>
      </c>
    </row>
    <row r="129" spans="1:8" s="20" customFormat="1" ht="12.75">
      <c r="A129" s="47"/>
      <c r="B129" s="66"/>
      <c r="C129" s="16">
        <v>4260</v>
      </c>
      <c r="D129" s="13" t="s">
        <v>41</v>
      </c>
      <c r="E129" s="3">
        <v>32250</v>
      </c>
      <c r="F129" s="3">
        <v>0</v>
      </c>
      <c r="G129" s="3">
        <v>250</v>
      </c>
      <c r="H129" s="30">
        <f t="shared" si="5"/>
        <v>32000</v>
      </c>
    </row>
    <row r="130" spans="1:8" s="20" customFormat="1" ht="12.75">
      <c r="A130" s="58"/>
      <c r="B130" s="67"/>
      <c r="C130" s="16">
        <v>4280</v>
      </c>
      <c r="D130" s="51" t="s">
        <v>45</v>
      </c>
      <c r="E130" s="3">
        <v>1700</v>
      </c>
      <c r="F130" s="3">
        <v>0</v>
      </c>
      <c r="G130" s="3">
        <v>960</v>
      </c>
      <c r="H130" s="30">
        <f t="shared" si="5"/>
        <v>740</v>
      </c>
    </row>
    <row r="131" spans="1:8" s="20" customFormat="1" ht="23.25" customHeight="1">
      <c r="A131" s="57">
        <v>801</v>
      </c>
      <c r="B131" s="12" t="s">
        <v>140</v>
      </c>
      <c r="C131" s="9">
        <v>4370</v>
      </c>
      <c r="D131" s="51" t="s">
        <v>74</v>
      </c>
      <c r="E131" s="3">
        <v>3386</v>
      </c>
      <c r="F131" s="3">
        <v>0</v>
      </c>
      <c r="G131" s="3">
        <v>330</v>
      </c>
      <c r="H131" s="30">
        <f t="shared" si="5"/>
        <v>3056</v>
      </c>
    </row>
    <row r="132" spans="1:8" s="20" customFormat="1" ht="22.5">
      <c r="A132" s="46"/>
      <c r="B132" s="72"/>
      <c r="C132" s="9">
        <v>4700</v>
      </c>
      <c r="D132" s="51" t="s">
        <v>75</v>
      </c>
      <c r="E132" s="3">
        <v>459</v>
      </c>
      <c r="F132" s="3">
        <v>0</v>
      </c>
      <c r="G132" s="3">
        <v>40</v>
      </c>
      <c r="H132" s="30">
        <f t="shared" si="5"/>
        <v>419</v>
      </c>
    </row>
    <row r="133" spans="1:8" s="24" customFormat="1" ht="12.75">
      <c r="A133" s="47"/>
      <c r="B133" s="19" t="s">
        <v>156</v>
      </c>
      <c r="C133" s="9"/>
      <c r="D133" s="11" t="s">
        <v>66</v>
      </c>
      <c r="E133" s="2">
        <v>510943</v>
      </c>
      <c r="F133" s="2">
        <f>SUM(F134:F135)</f>
        <v>94</v>
      </c>
      <c r="G133" s="2">
        <f>SUM(G134:G135)</f>
        <v>263</v>
      </c>
      <c r="H133" s="29">
        <f t="shared" si="5"/>
        <v>510774</v>
      </c>
    </row>
    <row r="134" spans="1:8" s="24" customFormat="1" ht="12.75">
      <c r="A134" s="47"/>
      <c r="B134" s="105"/>
      <c r="C134" s="9">
        <v>4040</v>
      </c>
      <c r="D134" s="51" t="s">
        <v>72</v>
      </c>
      <c r="E134" s="3">
        <v>27182</v>
      </c>
      <c r="F134" s="3">
        <v>94</v>
      </c>
      <c r="G134" s="3">
        <v>0</v>
      </c>
      <c r="H134" s="30">
        <f t="shared" si="5"/>
        <v>27276</v>
      </c>
    </row>
    <row r="135" spans="1:8" s="24" customFormat="1" ht="22.5">
      <c r="A135" s="47"/>
      <c r="B135" s="93"/>
      <c r="C135" s="9">
        <v>4700</v>
      </c>
      <c r="D135" s="51" t="s">
        <v>75</v>
      </c>
      <c r="E135" s="3">
        <v>543</v>
      </c>
      <c r="F135" s="3">
        <v>0</v>
      </c>
      <c r="G135" s="3">
        <v>263</v>
      </c>
      <c r="H135" s="30">
        <f t="shared" si="5"/>
        <v>280</v>
      </c>
    </row>
    <row r="136" spans="1:8" s="20" customFormat="1" ht="12.75" customHeight="1">
      <c r="A136" s="47"/>
      <c r="B136" s="19" t="s">
        <v>141</v>
      </c>
      <c r="C136" s="9"/>
      <c r="D136" s="11" t="s">
        <v>43</v>
      </c>
      <c r="E136" s="2">
        <v>1290962</v>
      </c>
      <c r="F136" s="2">
        <f>SUM(F137:F142)</f>
        <v>1225</v>
      </c>
      <c r="G136" s="2">
        <f>SUM(G137:G142)</f>
        <v>1529</v>
      </c>
      <c r="H136" s="29">
        <f t="shared" si="5"/>
        <v>1290658</v>
      </c>
    </row>
    <row r="137" spans="1:8" s="20" customFormat="1" ht="13.5" customHeight="1">
      <c r="A137" s="47"/>
      <c r="B137" s="99"/>
      <c r="C137" s="9">
        <v>4010</v>
      </c>
      <c r="D137" s="13" t="s">
        <v>23</v>
      </c>
      <c r="E137" s="3">
        <v>910640</v>
      </c>
      <c r="F137" s="3">
        <v>0</v>
      </c>
      <c r="G137" s="3">
        <v>12</v>
      </c>
      <c r="H137" s="30">
        <f t="shared" si="5"/>
        <v>910628</v>
      </c>
    </row>
    <row r="138" spans="1:8" s="20" customFormat="1" ht="12.75">
      <c r="A138" s="47"/>
      <c r="B138" s="80"/>
      <c r="C138" s="9">
        <v>4110</v>
      </c>
      <c r="D138" s="13" t="s">
        <v>69</v>
      </c>
      <c r="E138" s="3">
        <v>169294</v>
      </c>
      <c r="F138" s="3">
        <v>0</v>
      </c>
      <c r="G138" s="3">
        <v>256</v>
      </c>
      <c r="H138" s="30">
        <f t="shared" si="5"/>
        <v>169038</v>
      </c>
    </row>
    <row r="139" spans="1:8" s="20" customFormat="1" ht="12.75">
      <c r="A139" s="47"/>
      <c r="B139" s="80"/>
      <c r="C139" s="9">
        <v>4120</v>
      </c>
      <c r="D139" s="13" t="s">
        <v>26</v>
      </c>
      <c r="E139" s="3">
        <v>23780</v>
      </c>
      <c r="F139" s="3">
        <v>0</v>
      </c>
      <c r="G139" s="3">
        <v>36</v>
      </c>
      <c r="H139" s="30">
        <f t="shared" si="5"/>
        <v>23744</v>
      </c>
    </row>
    <row r="140" spans="1:8" s="20" customFormat="1" ht="12.75">
      <c r="A140" s="47"/>
      <c r="B140" s="80"/>
      <c r="C140" s="9">
        <v>4170</v>
      </c>
      <c r="D140" s="51" t="s">
        <v>22</v>
      </c>
      <c r="E140" s="3">
        <v>3200</v>
      </c>
      <c r="F140" s="3">
        <v>1225</v>
      </c>
      <c r="G140" s="3">
        <v>0</v>
      </c>
      <c r="H140" s="30">
        <f t="shared" si="5"/>
        <v>4425</v>
      </c>
    </row>
    <row r="141" spans="1:8" s="20" customFormat="1" ht="12.75">
      <c r="A141" s="47"/>
      <c r="B141" s="80"/>
      <c r="C141" s="9">
        <v>4260</v>
      </c>
      <c r="D141" s="13" t="s">
        <v>41</v>
      </c>
      <c r="E141" s="3">
        <v>28299</v>
      </c>
      <c r="F141" s="3">
        <v>0</v>
      </c>
      <c r="G141" s="3">
        <v>425</v>
      </c>
      <c r="H141" s="30">
        <f t="shared" si="5"/>
        <v>27874</v>
      </c>
    </row>
    <row r="142" spans="1:8" s="20" customFormat="1" ht="21.75" customHeight="1">
      <c r="A142" s="47"/>
      <c r="B142" s="81"/>
      <c r="C142" s="9">
        <v>4370</v>
      </c>
      <c r="D142" s="51" t="s">
        <v>74</v>
      </c>
      <c r="E142" s="3">
        <v>3533</v>
      </c>
      <c r="F142" s="3">
        <v>0</v>
      </c>
      <c r="G142" s="3">
        <v>800</v>
      </c>
      <c r="H142" s="30">
        <f t="shared" si="5"/>
        <v>2733</v>
      </c>
    </row>
    <row r="143" spans="1:8" s="20" customFormat="1" ht="12.75" customHeight="1">
      <c r="A143" s="47"/>
      <c r="B143" s="64" t="s">
        <v>127</v>
      </c>
      <c r="C143" s="9"/>
      <c r="D143" s="11" t="s">
        <v>87</v>
      </c>
      <c r="E143" s="2">
        <v>6335992</v>
      </c>
      <c r="F143" s="2">
        <f>SUM(F144:F157)</f>
        <v>32654</v>
      </c>
      <c r="G143" s="2">
        <f>SUM(G144:G157)</f>
        <v>11716</v>
      </c>
      <c r="H143" s="29">
        <f t="shared" si="5"/>
        <v>6356930</v>
      </c>
    </row>
    <row r="144" spans="1:8" s="20" customFormat="1" ht="23.25" customHeight="1">
      <c r="A144" s="47"/>
      <c r="B144" s="22"/>
      <c r="C144" s="16">
        <v>2540</v>
      </c>
      <c r="D144" s="13" t="s">
        <v>88</v>
      </c>
      <c r="E144" s="37">
        <v>45100</v>
      </c>
      <c r="F144" s="37">
        <v>0</v>
      </c>
      <c r="G144" s="37">
        <v>7000</v>
      </c>
      <c r="H144" s="79">
        <f>SUM(E144:F144,-IF(ISNUMBER(G144),G144,0))</f>
        <v>38100</v>
      </c>
    </row>
    <row r="145" spans="1:8" s="20" customFormat="1" ht="12.75" customHeight="1">
      <c r="A145" s="47"/>
      <c r="B145" s="82"/>
      <c r="C145" s="16">
        <v>4040</v>
      </c>
      <c r="D145" s="51" t="s">
        <v>72</v>
      </c>
      <c r="E145" s="3">
        <v>286907</v>
      </c>
      <c r="F145" s="3">
        <v>51</v>
      </c>
      <c r="G145" s="3">
        <v>0</v>
      </c>
      <c r="H145" s="30">
        <f>SUM(E145:F145,-IF(ISNUMBER(G145),G145,0))</f>
        <v>286958</v>
      </c>
    </row>
    <row r="146" spans="1:8" s="20" customFormat="1" ht="12.75" customHeight="1">
      <c r="A146" s="47"/>
      <c r="B146" s="82"/>
      <c r="C146" s="16">
        <v>4210</v>
      </c>
      <c r="D146" s="13" t="s">
        <v>28</v>
      </c>
      <c r="E146" s="3">
        <v>333915</v>
      </c>
      <c r="F146" s="3">
        <v>19065</v>
      </c>
      <c r="G146" s="3">
        <v>0</v>
      </c>
      <c r="H146" s="30">
        <f>SUM(E146:F146,-IF(ISNUMBER(G146),G146,0))</f>
        <v>352980</v>
      </c>
    </row>
    <row r="147" spans="1:8" s="20" customFormat="1" ht="12" customHeight="1">
      <c r="A147" s="47"/>
      <c r="B147" s="82"/>
      <c r="C147" s="16">
        <v>4260</v>
      </c>
      <c r="D147" s="13" t="s">
        <v>41</v>
      </c>
      <c r="E147" s="3">
        <v>214343</v>
      </c>
      <c r="F147" s="3">
        <v>5900</v>
      </c>
      <c r="G147" s="3">
        <v>0</v>
      </c>
      <c r="H147" s="30">
        <f>SUM(E147:F147,-IF(ISNUMBER(G147),G147,0))</f>
        <v>220243</v>
      </c>
    </row>
    <row r="148" spans="1:8" s="20" customFormat="1" ht="12.75" customHeight="1">
      <c r="A148" s="47"/>
      <c r="B148" s="82"/>
      <c r="C148" s="16">
        <v>4280</v>
      </c>
      <c r="D148" s="51" t="s">
        <v>45</v>
      </c>
      <c r="E148" s="3">
        <v>3351</v>
      </c>
      <c r="F148" s="3">
        <v>300</v>
      </c>
      <c r="G148" s="3">
        <v>0</v>
      </c>
      <c r="H148" s="30">
        <f>SUM(E148:F148,-IF(ISNUMBER(G148),G148,0))</f>
        <v>3651</v>
      </c>
    </row>
    <row r="149" spans="1:8" s="20" customFormat="1" ht="11.25" customHeight="1">
      <c r="A149" s="47"/>
      <c r="B149" s="82"/>
      <c r="C149" s="16">
        <v>4300</v>
      </c>
      <c r="D149" s="13" t="s">
        <v>25</v>
      </c>
      <c r="E149" s="3">
        <v>40992</v>
      </c>
      <c r="F149" s="3">
        <v>6588</v>
      </c>
      <c r="G149" s="3">
        <v>0</v>
      </c>
      <c r="H149" s="30">
        <f aca="true" t="shared" si="6" ref="H149:H159">SUM(E149:F149,-IF(ISNUMBER(G149),G149,0))</f>
        <v>47580</v>
      </c>
    </row>
    <row r="150" spans="1:8" s="20" customFormat="1" ht="13.5" customHeight="1">
      <c r="A150" s="47"/>
      <c r="B150" s="82"/>
      <c r="C150" s="16">
        <v>4350</v>
      </c>
      <c r="D150" s="13" t="s">
        <v>63</v>
      </c>
      <c r="E150" s="3">
        <v>6315</v>
      </c>
      <c r="F150" s="3">
        <v>350</v>
      </c>
      <c r="G150" s="3">
        <v>0</v>
      </c>
      <c r="H150" s="30">
        <f t="shared" si="6"/>
        <v>6665</v>
      </c>
    </row>
    <row r="151" spans="1:8" s="20" customFormat="1" ht="30.75" customHeight="1">
      <c r="A151" s="47"/>
      <c r="B151" s="82"/>
      <c r="C151" s="16">
        <v>4360</v>
      </c>
      <c r="D151" s="13" t="s">
        <v>73</v>
      </c>
      <c r="E151" s="3">
        <v>4046</v>
      </c>
      <c r="F151" s="3">
        <v>0</v>
      </c>
      <c r="G151" s="3">
        <v>22</v>
      </c>
      <c r="H151" s="30">
        <f t="shared" si="6"/>
        <v>4024</v>
      </c>
    </row>
    <row r="152" spans="1:8" s="20" customFormat="1" ht="24.75" customHeight="1">
      <c r="A152" s="47"/>
      <c r="B152" s="82"/>
      <c r="C152" s="16">
        <v>4370</v>
      </c>
      <c r="D152" s="13" t="s">
        <v>74</v>
      </c>
      <c r="E152" s="3">
        <v>14789</v>
      </c>
      <c r="F152" s="3">
        <v>0</v>
      </c>
      <c r="G152" s="3">
        <v>1042</v>
      </c>
      <c r="H152" s="30">
        <f t="shared" si="6"/>
        <v>13747</v>
      </c>
    </row>
    <row r="153" spans="1:8" s="20" customFormat="1" ht="22.5" customHeight="1">
      <c r="A153" s="47"/>
      <c r="B153" s="82"/>
      <c r="C153" s="16">
        <v>4390</v>
      </c>
      <c r="D153" s="13" t="s">
        <v>83</v>
      </c>
      <c r="E153" s="3">
        <v>288</v>
      </c>
      <c r="F153" s="3">
        <v>0</v>
      </c>
      <c r="G153" s="3">
        <v>288</v>
      </c>
      <c r="H153" s="30">
        <f t="shared" si="6"/>
        <v>0</v>
      </c>
    </row>
    <row r="154" spans="1:8" s="20" customFormat="1" ht="16.5" customHeight="1">
      <c r="A154" s="47"/>
      <c r="B154" s="82"/>
      <c r="C154" s="16">
        <v>4410</v>
      </c>
      <c r="D154" s="13" t="s">
        <v>39</v>
      </c>
      <c r="E154" s="3">
        <v>7906</v>
      </c>
      <c r="F154" s="3">
        <v>0</v>
      </c>
      <c r="G154" s="3">
        <v>664</v>
      </c>
      <c r="H154" s="30">
        <f t="shared" si="6"/>
        <v>7242</v>
      </c>
    </row>
    <row r="155" spans="1:8" s="20" customFormat="1" ht="12.75" customHeight="1">
      <c r="A155" s="47"/>
      <c r="B155" s="82"/>
      <c r="C155" s="16">
        <v>4430</v>
      </c>
      <c r="D155" s="61" t="s">
        <v>30</v>
      </c>
      <c r="E155" s="3">
        <v>14937</v>
      </c>
      <c r="F155" s="3">
        <v>0</v>
      </c>
      <c r="G155" s="3">
        <v>1358</v>
      </c>
      <c r="H155" s="30">
        <f t="shared" si="6"/>
        <v>13579</v>
      </c>
    </row>
    <row r="156" spans="1:8" s="20" customFormat="1" ht="14.25" customHeight="1">
      <c r="A156" s="47"/>
      <c r="B156" s="82"/>
      <c r="C156" s="16">
        <v>4510</v>
      </c>
      <c r="D156" s="61" t="s">
        <v>84</v>
      </c>
      <c r="E156" s="3">
        <v>0</v>
      </c>
      <c r="F156" s="3">
        <v>400</v>
      </c>
      <c r="G156" s="3">
        <v>0</v>
      </c>
      <c r="H156" s="30">
        <f t="shared" si="6"/>
        <v>400</v>
      </c>
    </row>
    <row r="157" spans="1:8" s="20" customFormat="1" ht="21.75" customHeight="1">
      <c r="A157" s="47"/>
      <c r="B157" s="83"/>
      <c r="C157" s="16">
        <v>4700</v>
      </c>
      <c r="D157" s="61" t="s">
        <v>75</v>
      </c>
      <c r="E157" s="3">
        <v>5204</v>
      </c>
      <c r="F157" s="3">
        <v>0</v>
      </c>
      <c r="G157" s="3">
        <v>1342</v>
      </c>
      <c r="H157" s="30">
        <f t="shared" si="6"/>
        <v>3862</v>
      </c>
    </row>
    <row r="158" spans="1:8" s="24" customFormat="1" ht="11.25" customHeight="1">
      <c r="A158" s="47"/>
      <c r="B158" s="59" t="s">
        <v>19</v>
      </c>
      <c r="C158" s="9"/>
      <c r="D158" s="11" t="s">
        <v>21</v>
      </c>
      <c r="E158" s="2">
        <v>11848671</v>
      </c>
      <c r="F158" s="2">
        <f>SUM(F159:F177)</f>
        <v>45038</v>
      </c>
      <c r="G158" s="2">
        <f>SUM(G159:G177)</f>
        <v>34617</v>
      </c>
      <c r="H158" s="29">
        <f t="shared" si="6"/>
        <v>11859092</v>
      </c>
    </row>
    <row r="159" spans="1:8" s="24" customFormat="1" ht="22.5" hidden="1">
      <c r="A159" s="47"/>
      <c r="B159" s="105"/>
      <c r="C159" s="16">
        <v>3020</v>
      </c>
      <c r="D159" s="13" t="s">
        <v>55</v>
      </c>
      <c r="E159" s="3"/>
      <c r="F159" s="3"/>
      <c r="G159" s="3"/>
      <c r="H159" s="30">
        <f t="shared" si="6"/>
        <v>0</v>
      </c>
    </row>
    <row r="160" spans="1:8" s="24" customFormat="1" ht="21.75" customHeight="1">
      <c r="A160" s="47"/>
      <c r="B160" s="92"/>
      <c r="C160" s="16">
        <v>2540</v>
      </c>
      <c r="D160" s="13" t="s">
        <v>88</v>
      </c>
      <c r="E160" s="3">
        <v>365240</v>
      </c>
      <c r="F160" s="3">
        <v>0</v>
      </c>
      <c r="G160" s="3">
        <v>13000</v>
      </c>
      <c r="H160" s="30">
        <f aca="true" t="shared" si="7" ref="H160:H176">SUM(E160:F160,-IF(ISNUMBER(G160),G160,0))</f>
        <v>352240</v>
      </c>
    </row>
    <row r="161" spans="1:8" s="24" customFormat="1" ht="12" customHeight="1">
      <c r="A161" s="47"/>
      <c r="B161" s="92"/>
      <c r="C161" s="16">
        <v>4010</v>
      </c>
      <c r="D161" s="13" t="s">
        <v>23</v>
      </c>
      <c r="E161" s="3">
        <v>7166182</v>
      </c>
      <c r="F161" s="3">
        <v>4697</v>
      </c>
      <c r="G161" s="3">
        <v>0</v>
      </c>
      <c r="H161" s="30">
        <f t="shared" si="7"/>
        <v>7170879</v>
      </c>
    </row>
    <row r="162" spans="1:8" s="24" customFormat="1" ht="12.75">
      <c r="A162" s="47"/>
      <c r="B162" s="92"/>
      <c r="C162" s="16">
        <v>4040</v>
      </c>
      <c r="D162" s="13" t="s">
        <v>72</v>
      </c>
      <c r="E162" s="3">
        <v>553481</v>
      </c>
      <c r="F162" s="3">
        <v>0</v>
      </c>
      <c r="G162" s="3">
        <v>1</v>
      </c>
      <c r="H162" s="30">
        <f t="shared" si="7"/>
        <v>553480</v>
      </c>
    </row>
    <row r="163" spans="1:8" s="24" customFormat="1" ht="12.75">
      <c r="A163" s="47"/>
      <c r="B163" s="92"/>
      <c r="C163" s="16">
        <v>4110</v>
      </c>
      <c r="D163" s="13" t="s">
        <v>69</v>
      </c>
      <c r="E163" s="3">
        <v>1302209</v>
      </c>
      <c r="F163" s="3">
        <v>2098</v>
      </c>
      <c r="G163" s="3">
        <v>0</v>
      </c>
      <c r="H163" s="30">
        <f t="shared" si="7"/>
        <v>1304307</v>
      </c>
    </row>
    <row r="164" spans="1:8" s="24" customFormat="1" ht="12.75">
      <c r="A164" s="47"/>
      <c r="B164" s="92"/>
      <c r="C164" s="16">
        <v>4120</v>
      </c>
      <c r="D164" s="13" t="s">
        <v>26</v>
      </c>
      <c r="E164" s="3">
        <v>183136</v>
      </c>
      <c r="F164" s="3">
        <v>43</v>
      </c>
      <c r="G164" s="3">
        <v>0</v>
      </c>
      <c r="H164" s="30">
        <f t="shared" si="7"/>
        <v>183179</v>
      </c>
    </row>
    <row r="165" spans="1:8" s="24" customFormat="1" ht="12.75">
      <c r="A165" s="47"/>
      <c r="B165" s="92"/>
      <c r="C165" s="16">
        <v>4170</v>
      </c>
      <c r="D165" s="51" t="s">
        <v>22</v>
      </c>
      <c r="E165" s="3">
        <v>2100</v>
      </c>
      <c r="F165" s="3">
        <v>1500</v>
      </c>
      <c r="G165" s="3">
        <v>0</v>
      </c>
      <c r="H165" s="30">
        <f t="shared" si="7"/>
        <v>3600</v>
      </c>
    </row>
    <row r="166" spans="1:8" s="24" customFormat="1" ht="12.75">
      <c r="A166" s="47"/>
      <c r="B166" s="92"/>
      <c r="C166" s="16">
        <v>4210</v>
      </c>
      <c r="D166" s="13" t="s">
        <v>28</v>
      </c>
      <c r="E166" s="3">
        <v>321352</v>
      </c>
      <c r="F166" s="3">
        <v>0</v>
      </c>
      <c r="G166" s="3">
        <f>3365+1000</f>
        <v>4365</v>
      </c>
      <c r="H166" s="30">
        <f t="shared" si="7"/>
        <v>316987</v>
      </c>
    </row>
    <row r="167" spans="1:8" s="24" customFormat="1" ht="22.5">
      <c r="A167" s="47"/>
      <c r="B167" s="92"/>
      <c r="C167" s="16">
        <v>4240</v>
      </c>
      <c r="D167" s="56" t="s">
        <v>57</v>
      </c>
      <c r="E167" s="75">
        <v>71189</v>
      </c>
      <c r="F167" s="3">
        <v>400</v>
      </c>
      <c r="G167" s="3">
        <v>0</v>
      </c>
      <c r="H167" s="30">
        <f t="shared" si="7"/>
        <v>71589</v>
      </c>
    </row>
    <row r="168" spans="1:8" s="24" customFormat="1" ht="12.75">
      <c r="A168" s="47"/>
      <c r="B168" s="92"/>
      <c r="C168" s="16">
        <v>4260</v>
      </c>
      <c r="D168" s="56" t="s">
        <v>41</v>
      </c>
      <c r="E168" s="76">
        <v>448685</v>
      </c>
      <c r="F168" s="3">
        <v>1000</v>
      </c>
      <c r="G168" s="3">
        <v>0</v>
      </c>
      <c r="H168" s="30">
        <f t="shared" si="7"/>
        <v>449685</v>
      </c>
    </row>
    <row r="169" spans="1:8" s="24" customFormat="1" ht="12.75">
      <c r="A169" s="47"/>
      <c r="B169" s="92"/>
      <c r="C169" s="16">
        <v>4270</v>
      </c>
      <c r="D169" s="13" t="s">
        <v>24</v>
      </c>
      <c r="E169" s="3">
        <v>506924</v>
      </c>
      <c r="F169" s="3">
        <v>0</v>
      </c>
      <c r="G169" s="3">
        <v>15000</v>
      </c>
      <c r="H169" s="30">
        <f t="shared" si="7"/>
        <v>491924</v>
      </c>
    </row>
    <row r="170" spans="1:8" s="24" customFormat="1" ht="12.75">
      <c r="A170" s="47"/>
      <c r="B170" s="92"/>
      <c r="C170" s="16">
        <v>4280</v>
      </c>
      <c r="D170" s="52" t="s">
        <v>45</v>
      </c>
      <c r="E170" s="3">
        <v>7095</v>
      </c>
      <c r="F170" s="3">
        <v>300</v>
      </c>
      <c r="G170" s="3">
        <v>0</v>
      </c>
      <c r="H170" s="30">
        <f t="shared" si="7"/>
        <v>7395</v>
      </c>
    </row>
    <row r="171" spans="1:8" s="24" customFormat="1" ht="12.75">
      <c r="A171" s="47"/>
      <c r="B171" s="92"/>
      <c r="C171" s="16">
        <v>4300</v>
      </c>
      <c r="D171" s="13" t="s">
        <v>25</v>
      </c>
      <c r="E171" s="3">
        <v>128049</v>
      </c>
      <c r="F171" s="3">
        <v>0</v>
      </c>
      <c r="G171" s="3">
        <v>1900</v>
      </c>
      <c r="H171" s="30">
        <f t="shared" si="7"/>
        <v>126149</v>
      </c>
    </row>
    <row r="172" spans="1:8" s="24" customFormat="1" ht="12.75">
      <c r="A172" s="47"/>
      <c r="B172" s="92"/>
      <c r="C172" s="16">
        <v>4350</v>
      </c>
      <c r="D172" s="13" t="s">
        <v>63</v>
      </c>
      <c r="E172" s="3">
        <v>10098</v>
      </c>
      <c r="F172" s="3">
        <v>0</v>
      </c>
      <c r="G172" s="3">
        <v>39</v>
      </c>
      <c r="H172" s="30">
        <f t="shared" si="7"/>
        <v>10059</v>
      </c>
    </row>
    <row r="173" spans="1:12" s="24" customFormat="1" ht="33.75">
      <c r="A173" s="14"/>
      <c r="B173" s="25"/>
      <c r="C173" s="16">
        <v>4360</v>
      </c>
      <c r="D173" s="13" t="s">
        <v>73</v>
      </c>
      <c r="E173" s="3">
        <v>8402</v>
      </c>
      <c r="F173" s="3">
        <v>0</v>
      </c>
      <c r="G173" s="3">
        <v>6</v>
      </c>
      <c r="H173" s="30">
        <f t="shared" si="7"/>
        <v>8396</v>
      </c>
      <c r="L173" s="55"/>
    </row>
    <row r="174" spans="1:8" s="24" customFormat="1" ht="12.75">
      <c r="A174" s="14"/>
      <c r="B174" s="92"/>
      <c r="C174" s="16">
        <v>4410</v>
      </c>
      <c r="D174" s="13" t="s">
        <v>39</v>
      </c>
      <c r="E174" s="3">
        <v>12068</v>
      </c>
      <c r="F174" s="3">
        <v>0</v>
      </c>
      <c r="G174" s="3">
        <v>200</v>
      </c>
      <c r="H174" s="30">
        <f t="shared" si="7"/>
        <v>11868</v>
      </c>
    </row>
    <row r="175" spans="1:8" s="24" customFormat="1" ht="22.5">
      <c r="A175" s="14"/>
      <c r="B175" s="92"/>
      <c r="C175" s="16">
        <v>4700</v>
      </c>
      <c r="D175" s="56" t="s">
        <v>75</v>
      </c>
      <c r="E175" s="3">
        <v>9505</v>
      </c>
      <c r="F175" s="3">
        <v>0</v>
      </c>
      <c r="G175" s="3">
        <v>96</v>
      </c>
      <c r="H175" s="30">
        <f t="shared" si="7"/>
        <v>9409</v>
      </c>
    </row>
    <row r="176" spans="1:8" s="24" customFormat="1" ht="33.75">
      <c r="A176" s="14"/>
      <c r="B176" s="92"/>
      <c r="C176" s="16">
        <v>4740</v>
      </c>
      <c r="D176" s="13" t="s">
        <v>76</v>
      </c>
      <c r="E176" s="3">
        <v>8782</v>
      </c>
      <c r="F176" s="3">
        <v>0</v>
      </c>
      <c r="G176" s="3">
        <v>10</v>
      </c>
      <c r="H176" s="30">
        <f t="shared" si="7"/>
        <v>8772</v>
      </c>
    </row>
    <row r="177" spans="1:8" s="24" customFormat="1" ht="22.5">
      <c r="A177" s="15"/>
      <c r="B177" s="93"/>
      <c r="C177" s="16">
        <v>6060</v>
      </c>
      <c r="D177" s="51" t="s">
        <v>27</v>
      </c>
      <c r="E177" s="3">
        <v>0</v>
      </c>
      <c r="F177" s="3">
        <v>35000</v>
      </c>
      <c r="G177" s="3">
        <v>0</v>
      </c>
      <c r="H177" s="30">
        <f aca="true" t="shared" si="8" ref="H177:H187">SUM(E177:F177,-IF(ISNUMBER(G177),G177,0))</f>
        <v>35000</v>
      </c>
    </row>
    <row r="178" spans="1:8" s="24" customFormat="1" ht="12.75">
      <c r="A178" s="57">
        <v>801</v>
      </c>
      <c r="B178" s="64" t="s">
        <v>142</v>
      </c>
      <c r="C178" s="9"/>
      <c r="D178" s="11" t="s">
        <v>89</v>
      </c>
      <c r="E178" s="2">
        <v>709629</v>
      </c>
      <c r="F178" s="2">
        <f>SUM(F179:F181)</f>
        <v>0</v>
      </c>
      <c r="G178" s="2">
        <f>SUM(G179:G181)</f>
        <v>280</v>
      </c>
      <c r="H178" s="29">
        <f t="shared" si="8"/>
        <v>709349</v>
      </c>
    </row>
    <row r="179" spans="1:8" s="24" customFormat="1" ht="22.5">
      <c r="A179" s="57"/>
      <c r="B179" s="77"/>
      <c r="C179" s="100">
        <v>4010</v>
      </c>
      <c r="D179" s="71" t="s">
        <v>23</v>
      </c>
      <c r="E179" s="68">
        <v>479555</v>
      </c>
      <c r="F179" s="68">
        <v>0</v>
      </c>
      <c r="G179" s="68">
        <v>74</v>
      </c>
      <c r="H179" s="69">
        <f t="shared" si="8"/>
        <v>479481</v>
      </c>
    </row>
    <row r="180" spans="1:8" s="24" customFormat="1" ht="12.75">
      <c r="A180" s="14"/>
      <c r="B180" s="25"/>
      <c r="C180" s="16">
        <v>4110</v>
      </c>
      <c r="D180" s="13" t="s">
        <v>69</v>
      </c>
      <c r="E180" s="3">
        <v>84400</v>
      </c>
      <c r="F180" s="3">
        <v>0</v>
      </c>
      <c r="G180" s="3">
        <v>181</v>
      </c>
      <c r="H180" s="30">
        <f t="shared" si="8"/>
        <v>84219</v>
      </c>
    </row>
    <row r="181" spans="1:8" s="24" customFormat="1" ht="12.75">
      <c r="A181" s="14"/>
      <c r="B181" s="78"/>
      <c r="C181" s="100">
        <v>4120</v>
      </c>
      <c r="D181" s="71" t="s">
        <v>26</v>
      </c>
      <c r="E181" s="68">
        <v>11880</v>
      </c>
      <c r="F181" s="68">
        <v>0</v>
      </c>
      <c r="G181" s="68">
        <v>25</v>
      </c>
      <c r="H181" s="69">
        <f t="shared" si="8"/>
        <v>11855</v>
      </c>
    </row>
    <row r="182" spans="1:8" s="24" customFormat="1" ht="34.5" customHeight="1">
      <c r="A182" s="14"/>
      <c r="B182" s="70" t="s">
        <v>135</v>
      </c>
      <c r="C182" s="9"/>
      <c r="D182" s="11" t="s">
        <v>29</v>
      </c>
      <c r="E182" s="2">
        <v>836770</v>
      </c>
      <c r="F182" s="2">
        <f>SUM(F183:F187)</f>
        <v>1414</v>
      </c>
      <c r="G182" s="2">
        <f>SUM(G183:G187)</f>
        <v>1525</v>
      </c>
      <c r="H182" s="29">
        <f t="shared" si="8"/>
        <v>836659</v>
      </c>
    </row>
    <row r="183" spans="1:8" s="24" customFormat="1" ht="13.5" customHeight="1">
      <c r="A183" s="14"/>
      <c r="B183" s="105"/>
      <c r="C183" s="9">
        <v>4010</v>
      </c>
      <c r="D183" s="13" t="s">
        <v>23</v>
      </c>
      <c r="E183" s="3">
        <v>374018</v>
      </c>
      <c r="F183" s="3">
        <v>712</v>
      </c>
      <c r="G183" s="3">
        <v>0</v>
      </c>
      <c r="H183" s="30">
        <f t="shared" si="8"/>
        <v>374730</v>
      </c>
    </row>
    <row r="184" spans="1:8" s="24" customFormat="1" ht="14.25" customHeight="1">
      <c r="A184" s="14"/>
      <c r="B184" s="92"/>
      <c r="C184" s="9">
        <v>4110</v>
      </c>
      <c r="D184" s="13" t="s">
        <v>69</v>
      </c>
      <c r="E184" s="3">
        <v>78057</v>
      </c>
      <c r="F184" s="3">
        <v>678</v>
      </c>
      <c r="G184" s="3">
        <v>0</v>
      </c>
      <c r="H184" s="30">
        <f t="shared" si="8"/>
        <v>78735</v>
      </c>
    </row>
    <row r="185" spans="1:8" s="24" customFormat="1" ht="14.25" customHeight="1">
      <c r="A185" s="14"/>
      <c r="B185" s="92"/>
      <c r="C185" s="9">
        <v>4120</v>
      </c>
      <c r="D185" s="13" t="s">
        <v>26</v>
      </c>
      <c r="E185" s="3">
        <v>10335</v>
      </c>
      <c r="F185" s="3">
        <v>24</v>
      </c>
      <c r="G185" s="3">
        <v>0</v>
      </c>
      <c r="H185" s="30">
        <f t="shared" si="8"/>
        <v>10359</v>
      </c>
    </row>
    <row r="186" spans="1:8" s="24" customFormat="1" ht="12.75">
      <c r="A186" s="14"/>
      <c r="B186" s="92"/>
      <c r="C186" s="9">
        <v>4300</v>
      </c>
      <c r="D186" s="13" t="s">
        <v>25</v>
      </c>
      <c r="E186" s="3">
        <v>45200</v>
      </c>
      <c r="F186" s="3">
        <v>0</v>
      </c>
      <c r="G186" s="3">
        <v>111</v>
      </c>
      <c r="H186" s="30">
        <f t="shared" si="8"/>
        <v>45089</v>
      </c>
    </row>
    <row r="187" spans="1:8" s="24" customFormat="1" ht="21" customHeight="1">
      <c r="A187" s="14"/>
      <c r="B187" s="93"/>
      <c r="C187" s="9">
        <v>4370</v>
      </c>
      <c r="D187" s="51" t="s">
        <v>74</v>
      </c>
      <c r="E187" s="3">
        <v>4578</v>
      </c>
      <c r="F187" s="3">
        <v>0</v>
      </c>
      <c r="G187" s="3">
        <v>1414</v>
      </c>
      <c r="H187" s="30">
        <f t="shared" si="8"/>
        <v>3164</v>
      </c>
    </row>
    <row r="188" spans="1:8" s="24" customFormat="1" ht="22.5">
      <c r="A188" s="14"/>
      <c r="B188" s="19" t="s">
        <v>111</v>
      </c>
      <c r="C188" s="9"/>
      <c r="D188" s="11" t="s">
        <v>60</v>
      </c>
      <c r="E188" s="2">
        <v>132489</v>
      </c>
      <c r="F188" s="2">
        <f>SUM(F189:F196)</f>
        <v>4689</v>
      </c>
      <c r="G188" s="2">
        <f>SUM(G189:G196)</f>
        <v>8493</v>
      </c>
      <c r="H188" s="29">
        <f aca="true" t="shared" si="9" ref="H188:H196">SUM(E188:F188,-IF(ISNUMBER(G188),G188,0))</f>
        <v>128685</v>
      </c>
    </row>
    <row r="189" spans="1:8" s="24" customFormat="1" ht="22.5">
      <c r="A189" s="14"/>
      <c r="B189" s="105"/>
      <c r="C189" s="9">
        <v>3020</v>
      </c>
      <c r="D189" s="13" t="s">
        <v>55</v>
      </c>
      <c r="E189" s="3">
        <v>18400</v>
      </c>
      <c r="F189" s="3">
        <v>800</v>
      </c>
      <c r="G189" s="3">
        <v>0</v>
      </c>
      <c r="H189" s="30">
        <f t="shared" si="9"/>
        <v>19200</v>
      </c>
    </row>
    <row r="190" spans="1:8" s="24" customFormat="1" ht="12.75" customHeight="1">
      <c r="A190" s="14"/>
      <c r="B190" s="92"/>
      <c r="C190" s="9">
        <v>4010</v>
      </c>
      <c r="D190" s="13" t="s">
        <v>23</v>
      </c>
      <c r="E190" s="3">
        <v>8256</v>
      </c>
      <c r="F190" s="3">
        <v>0</v>
      </c>
      <c r="G190" s="3">
        <v>1</v>
      </c>
      <c r="H190" s="30">
        <f t="shared" si="9"/>
        <v>8255</v>
      </c>
    </row>
    <row r="191" spans="1:8" s="24" customFormat="1" ht="12.75">
      <c r="A191" s="14"/>
      <c r="B191" s="92"/>
      <c r="C191" s="9">
        <v>4040</v>
      </c>
      <c r="D191" s="51" t="s">
        <v>72</v>
      </c>
      <c r="E191" s="3">
        <v>1134</v>
      </c>
      <c r="F191" s="3">
        <v>0</v>
      </c>
      <c r="G191" s="3">
        <v>10</v>
      </c>
      <c r="H191" s="30">
        <f t="shared" si="9"/>
        <v>1124</v>
      </c>
    </row>
    <row r="192" spans="1:8" s="24" customFormat="1" ht="12.75">
      <c r="A192" s="14"/>
      <c r="B192" s="92"/>
      <c r="C192" s="9">
        <v>4120</v>
      </c>
      <c r="D192" s="13" t="s">
        <v>26</v>
      </c>
      <c r="E192" s="3">
        <v>230</v>
      </c>
      <c r="F192" s="3">
        <v>1</v>
      </c>
      <c r="G192" s="3">
        <v>0</v>
      </c>
      <c r="H192" s="30">
        <f t="shared" si="9"/>
        <v>231</v>
      </c>
    </row>
    <row r="193" spans="1:8" s="24" customFormat="1" ht="12.75">
      <c r="A193" s="14"/>
      <c r="B193" s="92"/>
      <c r="C193" s="9">
        <v>4210</v>
      </c>
      <c r="D193" s="13" t="s">
        <v>28</v>
      </c>
      <c r="E193" s="3">
        <v>26808</v>
      </c>
      <c r="F193" s="3">
        <v>2770</v>
      </c>
      <c r="G193" s="3">
        <v>0</v>
      </c>
      <c r="H193" s="30">
        <f t="shared" si="9"/>
        <v>29578</v>
      </c>
    </row>
    <row r="194" spans="1:8" s="24" customFormat="1" ht="12.75">
      <c r="A194" s="14"/>
      <c r="B194" s="92"/>
      <c r="C194" s="9">
        <v>4300</v>
      </c>
      <c r="D194" s="13" t="s">
        <v>25</v>
      </c>
      <c r="E194" s="3">
        <v>48833</v>
      </c>
      <c r="F194" s="3">
        <v>0</v>
      </c>
      <c r="G194" s="3">
        <v>5475</v>
      </c>
      <c r="H194" s="30">
        <f t="shared" si="9"/>
        <v>43358</v>
      </c>
    </row>
    <row r="195" spans="1:8" s="24" customFormat="1" ht="12.75">
      <c r="A195" s="14"/>
      <c r="B195" s="92"/>
      <c r="C195" s="9">
        <v>4410</v>
      </c>
      <c r="D195" s="13" t="s">
        <v>39</v>
      </c>
      <c r="E195" s="3">
        <v>8148</v>
      </c>
      <c r="F195" s="3">
        <v>0</v>
      </c>
      <c r="G195" s="3">
        <v>3007</v>
      </c>
      <c r="H195" s="30">
        <f t="shared" si="9"/>
        <v>5141</v>
      </c>
    </row>
    <row r="196" spans="1:8" s="24" customFormat="1" ht="22.5">
      <c r="A196" s="14"/>
      <c r="B196" s="93"/>
      <c r="C196" s="9">
        <v>4700</v>
      </c>
      <c r="D196" s="51" t="s">
        <v>75</v>
      </c>
      <c r="E196" s="3">
        <v>10159</v>
      </c>
      <c r="F196" s="3">
        <v>1118</v>
      </c>
      <c r="G196" s="3">
        <v>0</v>
      </c>
      <c r="H196" s="30">
        <f t="shared" si="9"/>
        <v>11277</v>
      </c>
    </row>
    <row r="197" spans="1:8" s="24" customFormat="1" ht="12.75">
      <c r="A197" s="14"/>
      <c r="B197" s="19" t="s">
        <v>133</v>
      </c>
      <c r="C197" s="9"/>
      <c r="D197" s="11" t="s">
        <v>44</v>
      </c>
      <c r="E197" s="2">
        <v>462651</v>
      </c>
      <c r="F197" s="2">
        <f>SUM(F198:F199)</f>
        <v>10</v>
      </c>
      <c r="G197" s="2">
        <f>SUM(G198:G199)</f>
        <v>0</v>
      </c>
      <c r="H197" s="29">
        <f aca="true" t="shared" si="10" ref="H197:H207">SUM(E197:F197,-IF(ISNUMBER(G197),G197,0))</f>
        <v>462661</v>
      </c>
    </row>
    <row r="198" spans="1:8" s="24" customFormat="1" ht="12.75" customHeight="1">
      <c r="A198" s="14"/>
      <c r="B198" s="105"/>
      <c r="C198" s="9">
        <v>4110</v>
      </c>
      <c r="D198" s="13" t="s">
        <v>69</v>
      </c>
      <c r="E198" s="3">
        <v>4954</v>
      </c>
      <c r="F198" s="3">
        <v>8</v>
      </c>
      <c r="G198" s="3">
        <v>0</v>
      </c>
      <c r="H198" s="30">
        <f t="shared" si="10"/>
        <v>4962</v>
      </c>
    </row>
    <row r="199" spans="1:8" s="24" customFormat="1" ht="12.75" customHeight="1">
      <c r="A199" s="15"/>
      <c r="B199" s="93"/>
      <c r="C199" s="9">
        <v>4120</v>
      </c>
      <c r="D199" s="13" t="s">
        <v>26</v>
      </c>
      <c r="E199" s="3">
        <v>695</v>
      </c>
      <c r="F199" s="3">
        <v>2</v>
      </c>
      <c r="G199" s="3">
        <v>0</v>
      </c>
      <c r="H199" s="30">
        <f t="shared" si="10"/>
        <v>697</v>
      </c>
    </row>
    <row r="200" spans="1:8" s="24" customFormat="1" ht="15.75" customHeight="1">
      <c r="A200" s="15">
        <v>803</v>
      </c>
      <c r="B200" s="60"/>
      <c r="C200" s="9"/>
      <c r="D200" s="39" t="s">
        <v>90</v>
      </c>
      <c r="E200" s="48">
        <v>650191</v>
      </c>
      <c r="F200" s="48">
        <f>SUM(F201)</f>
        <v>138</v>
      </c>
      <c r="G200" s="48">
        <f>SUM(G201)</f>
        <v>138</v>
      </c>
      <c r="H200" s="49">
        <f>SUM(E200:F200,-IF(ISNUMBER(G200),G200,0))</f>
        <v>650191</v>
      </c>
    </row>
    <row r="201" spans="1:8" s="24" customFormat="1" ht="15.75" customHeight="1">
      <c r="A201" s="88"/>
      <c r="B201" s="12" t="s">
        <v>155</v>
      </c>
      <c r="C201" s="9"/>
      <c r="D201" s="63" t="s">
        <v>48</v>
      </c>
      <c r="E201" s="48">
        <v>650191</v>
      </c>
      <c r="F201" s="48">
        <f>SUM(F202:F207)</f>
        <v>138</v>
      </c>
      <c r="G201" s="48">
        <f>SUM(G202:G207)</f>
        <v>138</v>
      </c>
      <c r="H201" s="49">
        <f t="shared" si="10"/>
        <v>650191</v>
      </c>
    </row>
    <row r="202" spans="1:8" s="24" customFormat="1" ht="13.5" customHeight="1">
      <c r="A202" s="89"/>
      <c r="B202" s="94"/>
      <c r="C202" s="9">
        <v>4018</v>
      </c>
      <c r="D202" s="53" t="s">
        <v>23</v>
      </c>
      <c r="E202" s="3">
        <v>0</v>
      </c>
      <c r="F202" s="3">
        <v>92</v>
      </c>
      <c r="G202" s="3">
        <v>0</v>
      </c>
      <c r="H202" s="30">
        <f t="shared" si="10"/>
        <v>92</v>
      </c>
    </row>
    <row r="203" spans="1:8" s="24" customFormat="1" ht="12.75" customHeight="1">
      <c r="A203" s="89"/>
      <c r="B203" s="95"/>
      <c r="C203" s="9">
        <v>4019</v>
      </c>
      <c r="D203" s="53" t="s">
        <v>23</v>
      </c>
      <c r="E203" s="3">
        <v>0</v>
      </c>
      <c r="F203" s="3">
        <v>40</v>
      </c>
      <c r="G203" s="3">
        <v>0</v>
      </c>
      <c r="H203" s="30">
        <f t="shared" si="10"/>
        <v>40</v>
      </c>
    </row>
    <row r="204" spans="1:8" s="24" customFormat="1" ht="12.75" customHeight="1">
      <c r="A204" s="89"/>
      <c r="B204" s="95"/>
      <c r="C204" s="9">
        <v>4118</v>
      </c>
      <c r="D204" s="53" t="s">
        <v>69</v>
      </c>
      <c r="E204" s="3">
        <v>0</v>
      </c>
      <c r="F204" s="3">
        <v>0</v>
      </c>
      <c r="G204" s="3">
        <v>96</v>
      </c>
      <c r="H204" s="30">
        <f t="shared" si="10"/>
        <v>-96</v>
      </c>
    </row>
    <row r="205" spans="1:8" s="24" customFormat="1" ht="12.75" customHeight="1">
      <c r="A205" s="89"/>
      <c r="B205" s="95"/>
      <c r="C205" s="9">
        <v>4119</v>
      </c>
      <c r="D205" s="53" t="s">
        <v>69</v>
      </c>
      <c r="E205" s="3">
        <v>0</v>
      </c>
      <c r="F205" s="3">
        <v>0</v>
      </c>
      <c r="G205" s="3">
        <v>42</v>
      </c>
      <c r="H205" s="30">
        <f t="shared" si="10"/>
        <v>-42</v>
      </c>
    </row>
    <row r="206" spans="1:8" s="24" customFormat="1" ht="12.75" customHeight="1">
      <c r="A206" s="89"/>
      <c r="B206" s="95"/>
      <c r="C206" s="9">
        <v>4128</v>
      </c>
      <c r="D206" s="53" t="s">
        <v>26</v>
      </c>
      <c r="E206" s="3">
        <v>0</v>
      </c>
      <c r="F206" s="3">
        <v>4</v>
      </c>
      <c r="G206" s="3">
        <v>0</v>
      </c>
      <c r="H206" s="30">
        <f t="shared" si="10"/>
        <v>4</v>
      </c>
    </row>
    <row r="207" spans="1:8" s="24" customFormat="1" ht="12.75" customHeight="1">
      <c r="A207" s="90"/>
      <c r="B207" s="96"/>
      <c r="C207" s="9">
        <v>4129</v>
      </c>
      <c r="D207" s="53" t="s">
        <v>26</v>
      </c>
      <c r="E207" s="3">
        <v>0</v>
      </c>
      <c r="F207" s="3">
        <v>2</v>
      </c>
      <c r="G207" s="3">
        <v>0</v>
      </c>
      <c r="H207" s="30">
        <f t="shared" si="10"/>
        <v>2</v>
      </c>
    </row>
    <row r="208" spans="1:8" s="20" customFormat="1" ht="15.75" customHeight="1">
      <c r="A208" s="22" t="s">
        <v>20</v>
      </c>
      <c r="B208" s="9"/>
      <c r="C208" s="9"/>
      <c r="D208" s="10" t="s">
        <v>92</v>
      </c>
      <c r="E208" s="2">
        <v>8412369</v>
      </c>
      <c r="F208" s="2">
        <f>SUM(F209+F212+F225+F228)</f>
        <v>16751</v>
      </c>
      <c r="G208" s="2">
        <f>SUM(G209+G212+G225+G228)</f>
        <v>12273</v>
      </c>
      <c r="H208" s="29">
        <f aca="true" t="shared" si="11" ref="H208:H219">SUM(E208:F208,-IF(ISNUMBER(G208),G208,0))</f>
        <v>8416847</v>
      </c>
    </row>
    <row r="209" spans="1:8" s="20" customFormat="1" ht="22.5">
      <c r="A209" s="88"/>
      <c r="B209" s="19" t="s">
        <v>115</v>
      </c>
      <c r="C209" s="9"/>
      <c r="D209" s="11" t="s">
        <v>33</v>
      </c>
      <c r="E209" s="2">
        <v>981725</v>
      </c>
      <c r="F209" s="2">
        <f>SUM(F210:F211)</f>
        <v>254</v>
      </c>
      <c r="G209" s="2">
        <f>SUM(G210:G211)</f>
        <v>254</v>
      </c>
      <c r="H209" s="29">
        <f t="shared" si="11"/>
        <v>981725</v>
      </c>
    </row>
    <row r="210" spans="1:8" s="20" customFormat="1" ht="12.75">
      <c r="A210" s="89"/>
      <c r="B210" s="105"/>
      <c r="C210" s="9">
        <v>4210</v>
      </c>
      <c r="D210" s="13" t="s">
        <v>28</v>
      </c>
      <c r="E210" s="3">
        <v>5455</v>
      </c>
      <c r="F210" s="3">
        <v>254</v>
      </c>
      <c r="G210" s="3">
        <v>0</v>
      </c>
      <c r="H210" s="30">
        <f t="shared" si="11"/>
        <v>5709</v>
      </c>
    </row>
    <row r="211" spans="1:8" s="20" customFormat="1" ht="22.5">
      <c r="A211" s="89"/>
      <c r="B211" s="93"/>
      <c r="C211" s="9">
        <v>4440</v>
      </c>
      <c r="D211" s="51" t="s">
        <v>64</v>
      </c>
      <c r="E211" s="3">
        <v>3400</v>
      </c>
      <c r="F211" s="3">
        <v>0</v>
      </c>
      <c r="G211" s="3">
        <v>254</v>
      </c>
      <c r="H211" s="30">
        <f t="shared" si="11"/>
        <v>3146</v>
      </c>
    </row>
    <row r="212" spans="1:8" s="20" customFormat="1" ht="12.75">
      <c r="A212" s="89"/>
      <c r="B212" s="64" t="s">
        <v>124</v>
      </c>
      <c r="C212" s="9"/>
      <c r="D212" s="11" t="s">
        <v>49</v>
      </c>
      <c r="E212" s="2">
        <v>4628898</v>
      </c>
      <c r="F212" s="2">
        <f>SUM(F213:F224)</f>
        <v>16057</v>
      </c>
      <c r="G212" s="2">
        <f>SUM(G213:G224)</f>
        <v>11579</v>
      </c>
      <c r="H212" s="29">
        <f t="shared" si="11"/>
        <v>4633376</v>
      </c>
    </row>
    <row r="213" spans="1:8" s="20" customFormat="1" ht="12.75">
      <c r="A213" s="91"/>
      <c r="B213" s="94"/>
      <c r="C213" s="16">
        <v>4110</v>
      </c>
      <c r="D213" s="13" t="s">
        <v>69</v>
      </c>
      <c r="E213" s="3">
        <v>393847</v>
      </c>
      <c r="F213" s="3">
        <v>2297</v>
      </c>
      <c r="G213" s="3">
        <v>0</v>
      </c>
      <c r="H213" s="30">
        <f t="shared" si="11"/>
        <v>396144</v>
      </c>
    </row>
    <row r="214" spans="1:8" s="20" customFormat="1" ht="12.75">
      <c r="A214" s="91"/>
      <c r="B214" s="95"/>
      <c r="C214" s="16">
        <v>4120</v>
      </c>
      <c r="D214" s="13" t="s">
        <v>26</v>
      </c>
      <c r="E214" s="3">
        <v>53961</v>
      </c>
      <c r="F214" s="3">
        <v>160</v>
      </c>
      <c r="G214" s="3">
        <v>0</v>
      </c>
      <c r="H214" s="30">
        <f t="shared" si="11"/>
        <v>54121</v>
      </c>
    </row>
    <row r="215" spans="1:8" s="20" customFormat="1" ht="12.75">
      <c r="A215" s="91"/>
      <c r="B215" s="95"/>
      <c r="C215" s="16">
        <v>4170</v>
      </c>
      <c r="D215" s="13" t="s">
        <v>22</v>
      </c>
      <c r="E215" s="3">
        <v>11068</v>
      </c>
      <c r="F215" s="3">
        <v>0</v>
      </c>
      <c r="G215" s="3">
        <v>113</v>
      </c>
      <c r="H215" s="30">
        <f t="shared" si="11"/>
        <v>10955</v>
      </c>
    </row>
    <row r="216" spans="1:8" s="20" customFormat="1" ht="12.75">
      <c r="A216" s="91"/>
      <c r="B216" s="95"/>
      <c r="C216" s="16">
        <v>4210</v>
      </c>
      <c r="D216" s="13" t="s">
        <v>28</v>
      </c>
      <c r="E216" s="3">
        <v>305679</v>
      </c>
      <c r="F216" s="3">
        <v>13600</v>
      </c>
      <c r="G216" s="3">
        <v>0</v>
      </c>
      <c r="H216" s="30">
        <f t="shared" si="11"/>
        <v>319279</v>
      </c>
    </row>
    <row r="217" spans="1:8" s="20" customFormat="1" ht="12.75">
      <c r="A217" s="21"/>
      <c r="B217" s="23"/>
      <c r="C217" s="16">
        <v>4220</v>
      </c>
      <c r="D217" s="13" t="s">
        <v>68</v>
      </c>
      <c r="E217" s="3">
        <v>486244</v>
      </c>
      <c r="F217" s="3">
        <v>0</v>
      </c>
      <c r="G217" s="3">
        <v>4000</v>
      </c>
      <c r="H217" s="30">
        <f t="shared" si="11"/>
        <v>482244</v>
      </c>
    </row>
    <row r="218" spans="1:8" s="20" customFormat="1" ht="12.75">
      <c r="A218" s="21"/>
      <c r="B218" s="95"/>
      <c r="C218" s="16">
        <v>4270</v>
      </c>
      <c r="D218" s="51" t="s">
        <v>24</v>
      </c>
      <c r="E218" s="3">
        <v>248957</v>
      </c>
      <c r="F218" s="3">
        <v>0</v>
      </c>
      <c r="G218" s="3">
        <v>2500</v>
      </c>
      <c r="H218" s="30">
        <f t="shared" si="11"/>
        <v>246457</v>
      </c>
    </row>
    <row r="219" spans="1:8" s="20" customFormat="1" ht="12.75">
      <c r="A219" s="21"/>
      <c r="B219" s="95"/>
      <c r="C219" s="16">
        <v>4280</v>
      </c>
      <c r="D219" s="13" t="s">
        <v>45</v>
      </c>
      <c r="E219" s="3">
        <v>6536</v>
      </c>
      <c r="F219" s="3">
        <v>0</v>
      </c>
      <c r="G219" s="3">
        <v>150</v>
      </c>
      <c r="H219" s="30">
        <f t="shared" si="11"/>
        <v>6386</v>
      </c>
    </row>
    <row r="220" spans="1:8" s="20" customFormat="1" ht="12.75">
      <c r="A220" s="21"/>
      <c r="B220" s="95"/>
      <c r="C220" s="16">
        <v>4300</v>
      </c>
      <c r="D220" s="13" t="s">
        <v>25</v>
      </c>
      <c r="E220" s="3">
        <v>127188</v>
      </c>
      <c r="F220" s="3">
        <v>0</v>
      </c>
      <c r="G220" s="3">
        <v>2622</v>
      </c>
      <c r="H220" s="30">
        <f aca="true" t="shared" si="12" ref="H220:H227">SUM(E220:F220,-IF(ISNUMBER(G220),G220,0))</f>
        <v>124566</v>
      </c>
    </row>
    <row r="221" spans="1:8" s="20" customFormat="1" ht="12.75">
      <c r="A221" s="21"/>
      <c r="B221" s="95"/>
      <c r="C221" s="16">
        <v>4350</v>
      </c>
      <c r="D221" s="13" t="s">
        <v>63</v>
      </c>
      <c r="E221" s="3">
        <v>1963</v>
      </c>
      <c r="F221" s="3">
        <v>0</v>
      </c>
      <c r="G221" s="3">
        <v>57</v>
      </c>
      <c r="H221" s="30">
        <f t="shared" si="12"/>
        <v>1906</v>
      </c>
    </row>
    <row r="222" spans="1:8" s="20" customFormat="1" ht="33.75">
      <c r="A222" s="21"/>
      <c r="B222" s="95"/>
      <c r="C222" s="16">
        <v>4360</v>
      </c>
      <c r="D222" s="13" t="s">
        <v>73</v>
      </c>
      <c r="E222" s="3">
        <v>3890</v>
      </c>
      <c r="F222" s="3">
        <v>0</v>
      </c>
      <c r="G222" s="3">
        <v>336</v>
      </c>
      <c r="H222" s="30">
        <f t="shared" si="12"/>
        <v>3554</v>
      </c>
    </row>
    <row r="223" spans="1:8" s="20" customFormat="1" ht="21.75" customHeight="1">
      <c r="A223" s="21"/>
      <c r="B223" s="95"/>
      <c r="C223" s="16">
        <v>4370</v>
      </c>
      <c r="D223" s="51" t="s">
        <v>74</v>
      </c>
      <c r="E223" s="3">
        <v>24738</v>
      </c>
      <c r="F223" s="3">
        <v>0</v>
      </c>
      <c r="G223" s="3">
        <v>1700</v>
      </c>
      <c r="H223" s="30">
        <f t="shared" si="12"/>
        <v>23038</v>
      </c>
    </row>
    <row r="224" spans="1:8" s="20" customFormat="1" ht="22.5">
      <c r="A224" s="21"/>
      <c r="B224" s="96"/>
      <c r="C224" s="16">
        <v>4700</v>
      </c>
      <c r="D224" s="51" t="s">
        <v>75</v>
      </c>
      <c r="E224" s="3">
        <v>3577</v>
      </c>
      <c r="F224" s="3">
        <v>0</v>
      </c>
      <c r="G224" s="3">
        <v>101</v>
      </c>
      <c r="H224" s="30">
        <f t="shared" si="12"/>
        <v>3476</v>
      </c>
    </row>
    <row r="225" spans="1:8" s="20" customFormat="1" ht="15" customHeight="1">
      <c r="A225" s="14"/>
      <c r="B225" s="70" t="s">
        <v>128</v>
      </c>
      <c r="C225" s="9"/>
      <c r="D225" s="11" t="s">
        <v>94</v>
      </c>
      <c r="E225" s="2">
        <v>1806520</v>
      </c>
      <c r="F225" s="2">
        <f>SUM(F226:F227)</f>
        <v>100</v>
      </c>
      <c r="G225" s="2">
        <f>SUM(G226:G227)</f>
        <v>100</v>
      </c>
      <c r="H225" s="29">
        <f t="shared" si="12"/>
        <v>1806520</v>
      </c>
    </row>
    <row r="226" spans="1:8" s="20" customFormat="1" ht="12.75">
      <c r="A226" s="15"/>
      <c r="B226" s="19"/>
      <c r="C226" s="9">
        <v>4110</v>
      </c>
      <c r="D226" s="13" t="s">
        <v>69</v>
      </c>
      <c r="E226" s="3">
        <v>3800</v>
      </c>
      <c r="F226" s="3">
        <v>100</v>
      </c>
      <c r="G226" s="3">
        <v>0</v>
      </c>
      <c r="H226" s="30">
        <f t="shared" si="12"/>
        <v>3900</v>
      </c>
    </row>
    <row r="227" spans="1:8" s="20" customFormat="1" ht="12.75">
      <c r="A227" s="57">
        <v>852</v>
      </c>
      <c r="B227" s="64" t="s">
        <v>128</v>
      </c>
      <c r="C227" s="9">
        <v>4170</v>
      </c>
      <c r="D227" s="51" t="s">
        <v>22</v>
      </c>
      <c r="E227" s="3">
        <v>25000</v>
      </c>
      <c r="F227" s="3">
        <v>0</v>
      </c>
      <c r="G227" s="3">
        <v>100</v>
      </c>
      <c r="H227" s="30">
        <f t="shared" si="12"/>
        <v>24900</v>
      </c>
    </row>
    <row r="228" spans="1:8" s="24" customFormat="1" ht="16.5" customHeight="1">
      <c r="A228" s="104"/>
      <c r="B228" s="22"/>
      <c r="C228" s="100"/>
      <c r="D228" s="101" t="s">
        <v>44</v>
      </c>
      <c r="E228" s="102">
        <v>123400</v>
      </c>
      <c r="F228" s="102">
        <f>SUM(F229:F231)</f>
        <v>340</v>
      </c>
      <c r="G228" s="102">
        <f>SUM(G229:G231)</f>
        <v>340</v>
      </c>
      <c r="H228" s="103">
        <f aca="true" t="shared" si="13" ref="H228:H242">SUM(E228:F228,-IF(ISNUMBER(G228),G228,0))</f>
        <v>123400</v>
      </c>
    </row>
    <row r="229" spans="1:8" s="24" customFormat="1" ht="12.75">
      <c r="A229" s="21"/>
      <c r="B229" s="23"/>
      <c r="C229" s="16">
        <v>4110</v>
      </c>
      <c r="D229" s="13" t="s">
        <v>69</v>
      </c>
      <c r="E229" s="3">
        <v>1489</v>
      </c>
      <c r="F229" s="3">
        <v>290</v>
      </c>
      <c r="G229" s="3">
        <v>0</v>
      </c>
      <c r="H229" s="30">
        <f t="shared" si="13"/>
        <v>1779</v>
      </c>
    </row>
    <row r="230" spans="1:8" s="24" customFormat="1" ht="15" customHeight="1">
      <c r="A230" s="21"/>
      <c r="B230" s="23"/>
      <c r="C230" s="100">
        <v>4120</v>
      </c>
      <c r="D230" s="71" t="s">
        <v>26</v>
      </c>
      <c r="E230" s="68">
        <v>206</v>
      </c>
      <c r="F230" s="68">
        <v>50</v>
      </c>
      <c r="G230" s="68">
        <v>0</v>
      </c>
      <c r="H230" s="69">
        <f t="shared" si="13"/>
        <v>256</v>
      </c>
    </row>
    <row r="231" spans="1:8" s="24" customFormat="1" ht="15" customHeight="1">
      <c r="A231" s="27"/>
      <c r="B231" s="59"/>
      <c r="C231" s="16">
        <v>4170</v>
      </c>
      <c r="D231" s="13" t="s">
        <v>22</v>
      </c>
      <c r="E231" s="3">
        <v>8705</v>
      </c>
      <c r="F231" s="3">
        <v>0</v>
      </c>
      <c r="G231" s="3">
        <v>340</v>
      </c>
      <c r="H231" s="30">
        <f t="shared" si="13"/>
        <v>8365</v>
      </c>
    </row>
    <row r="232" spans="1:8" s="24" customFormat="1" ht="38.25">
      <c r="A232" s="59" t="s">
        <v>129</v>
      </c>
      <c r="B232" s="60"/>
      <c r="C232" s="9"/>
      <c r="D232" s="10" t="s">
        <v>95</v>
      </c>
      <c r="E232" s="2">
        <v>2589383</v>
      </c>
      <c r="F232" s="2">
        <f>SUM(F233)</f>
        <v>11005</v>
      </c>
      <c r="G232" s="2">
        <f>SUM(G233)</f>
        <v>123</v>
      </c>
      <c r="H232" s="29">
        <f t="shared" si="13"/>
        <v>2600265</v>
      </c>
    </row>
    <row r="233" spans="1:8" s="24" customFormat="1" ht="12.75">
      <c r="A233" s="97"/>
      <c r="B233" s="12" t="s">
        <v>139</v>
      </c>
      <c r="C233" s="9"/>
      <c r="D233" s="11" t="s">
        <v>50</v>
      </c>
      <c r="E233" s="2">
        <v>2511845</v>
      </c>
      <c r="F233" s="2">
        <f>SUM(F234:F241)</f>
        <v>11005</v>
      </c>
      <c r="G233" s="2">
        <f>SUM(G234:G241)</f>
        <v>123</v>
      </c>
      <c r="H233" s="29">
        <f t="shared" si="13"/>
        <v>2522727</v>
      </c>
    </row>
    <row r="234" spans="1:8" s="24" customFormat="1" ht="12.75">
      <c r="A234" s="98"/>
      <c r="B234" s="94"/>
      <c r="C234" s="9">
        <v>3118</v>
      </c>
      <c r="D234" s="13" t="s">
        <v>40</v>
      </c>
      <c r="E234" s="3">
        <v>266380</v>
      </c>
      <c r="F234" s="3">
        <v>120</v>
      </c>
      <c r="G234" s="3">
        <v>0</v>
      </c>
      <c r="H234" s="30">
        <f t="shared" si="13"/>
        <v>266500</v>
      </c>
    </row>
    <row r="235" spans="1:8" s="24" customFormat="1" ht="14.25" customHeight="1">
      <c r="A235" s="98"/>
      <c r="B235" s="95"/>
      <c r="C235" s="9">
        <v>4018</v>
      </c>
      <c r="D235" s="13" t="s">
        <v>23</v>
      </c>
      <c r="E235" s="3">
        <v>62635</v>
      </c>
      <c r="F235" s="3">
        <v>4960</v>
      </c>
      <c r="G235" s="3">
        <v>0</v>
      </c>
      <c r="H235" s="30">
        <f t="shared" si="13"/>
        <v>67595</v>
      </c>
    </row>
    <row r="236" spans="1:8" s="24" customFormat="1" ht="12.75">
      <c r="A236" s="98"/>
      <c r="B236" s="95"/>
      <c r="C236" s="9">
        <v>4118</v>
      </c>
      <c r="D236" s="13" t="s">
        <v>69</v>
      </c>
      <c r="E236" s="3">
        <v>92192</v>
      </c>
      <c r="F236" s="3">
        <v>3937</v>
      </c>
      <c r="G236" s="3">
        <v>0</v>
      </c>
      <c r="H236" s="30">
        <f t="shared" si="13"/>
        <v>96129</v>
      </c>
    </row>
    <row r="237" spans="1:8" s="24" customFormat="1" ht="12.75">
      <c r="A237" s="98"/>
      <c r="B237" s="95"/>
      <c r="C237" s="9">
        <v>4210</v>
      </c>
      <c r="D237" s="13" t="s">
        <v>28</v>
      </c>
      <c r="E237" s="3"/>
      <c r="F237" s="3"/>
      <c r="G237" s="3">
        <v>0</v>
      </c>
      <c r="H237" s="30">
        <f t="shared" si="13"/>
        <v>0</v>
      </c>
    </row>
    <row r="238" spans="1:8" s="24" customFormat="1" ht="12.75">
      <c r="A238" s="98"/>
      <c r="B238" s="95"/>
      <c r="C238" s="9">
        <v>4308</v>
      </c>
      <c r="D238" s="13" t="s">
        <v>25</v>
      </c>
      <c r="E238" s="3">
        <v>11304</v>
      </c>
      <c r="F238" s="3">
        <v>1865</v>
      </c>
      <c r="G238" s="3">
        <v>0</v>
      </c>
      <c r="H238" s="30">
        <f t="shared" si="13"/>
        <v>13169</v>
      </c>
    </row>
    <row r="239" spans="1:8" s="24" customFormat="1" ht="33.75">
      <c r="A239" s="98"/>
      <c r="B239" s="95"/>
      <c r="C239" s="9">
        <v>4360</v>
      </c>
      <c r="D239" s="13" t="s">
        <v>73</v>
      </c>
      <c r="E239" s="3">
        <v>2500</v>
      </c>
      <c r="F239" s="3">
        <v>97</v>
      </c>
      <c r="G239" s="3">
        <v>0</v>
      </c>
      <c r="H239" s="30">
        <f t="shared" si="13"/>
        <v>2597</v>
      </c>
    </row>
    <row r="240" spans="1:8" s="24" customFormat="1" ht="22.5" customHeight="1">
      <c r="A240" s="98"/>
      <c r="B240" s="95"/>
      <c r="C240" s="9">
        <v>4370</v>
      </c>
      <c r="D240" s="51" t="s">
        <v>74</v>
      </c>
      <c r="E240" s="3">
        <v>9435</v>
      </c>
      <c r="F240" s="3">
        <v>26</v>
      </c>
      <c r="G240" s="3">
        <v>0</v>
      </c>
      <c r="H240" s="30">
        <f t="shared" si="13"/>
        <v>9461</v>
      </c>
    </row>
    <row r="241" spans="1:8" s="24" customFormat="1" ht="12.75">
      <c r="A241" s="106"/>
      <c r="B241" s="96"/>
      <c r="C241" s="9">
        <v>4410</v>
      </c>
      <c r="D241" s="13" t="s">
        <v>39</v>
      </c>
      <c r="E241" s="3">
        <v>12534</v>
      </c>
      <c r="F241" s="3">
        <v>0</v>
      </c>
      <c r="G241" s="3">
        <f>26+97</f>
        <v>123</v>
      </c>
      <c r="H241" s="30">
        <f t="shared" si="13"/>
        <v>12411</v>
      </c>
    </row>
    <row r="242" spans="1:8" s="24" customFormat="1" ht="25.5">
      <c r="A242" s="22" t="s">
        <v>112</v>
      </c>
      <c r="B242" s="9"/>
      <c r="C242" s="9"/>
      <c r="D242" s="10" t="s">
        <v>96</v>
      </c>
      <c r="E242" s="2">
        <v>4445150</v>
      </c>
      <c r="F242" s="2">
        <f>SUM(F243+F247+F254+F258+F264)</f>
        <v>1687</v>
      </c>
      <c r="G242" s="2">
        <f>SUM(G243+G247+G254+G258+G264)</f>
        <v>7390</v>
      </c>
      <c r="H242" s="29">
        <f t="shared" si="13"/>
        <v>4439447</v>
      </c>
    </row>
    <row r="243" spans="1:8" s="24" customFormat="1" ht="12.75">
      <c r="A243" s="97"/>
      <c r="B243" s="19" t="s">
        <v>143</v>
      </c>
      <c r="C243" s="9"/>
      <c r="D243" s="11" t="s">
        <v>61</v>
      </c>
      <c r="E243" s="2">
        <v>55325</v>
      </c>
      <c r="F243" s="2">
        <f>SUM(F244:F246)</f>
        <v>87</v>
      </c>
      <c r="G243" s="2">
        <f>SUM(G244:G246)</f>
        <v>177</v>
      </c>
      <c r="H243" s="29">
        <f aca="true" t="shared" si="14" ref="H243:H257">SUM(E243:F243,-IF(ISNUMBER(G243),G243,0))</f>
        <v>55235</v>
      </c>
    </row>
    <row r="244" spans="1:8" s="24" customFormat="1" ht="13.5" customHeight="1">
      <c r="A244" s="98"/>
      <c r="B244" s="105"/>
      <c r="C244" s="9">
        <v>4010</v>
      </c>
      <c r="D244" s="13" t="s">
        <v>23</v>
      </c>
      <c r="E244" s="3">
        <v>36355</v>
      </c>
      <c r="F244" s="3">
        <v>0</v>
      </c>
      <c r="G244" s="3">
        <v>177</v>
      </c>
      <c r="H244" s="30">
        <f t="shared" si="14"/>
        <v>36178</v>
      </c>
    </row>
    <row r="245" spans="1:8" s="24" customFormat="1" ht="12.75">
      <c r="A245" s="98"/>
      <c r="B245" s="92"/>
      <c r="C245" s="9">
        <v>4110</v>
      </c>
      <c r="D245" s="13" t="s">
        <v>69</v>
      </c>
      <c r="E245" s="3">
        <v>6156</v>
      </c>
      <c r="F245" s="3">
        <v>76</v>
      </c>
      <c r="G245" s="3">
        <v>0</v>
      </c>
      <c r="H245" s="30">
        <f t="shared" si="14"/>
        <v>6232</v>
      </c>
    </row>
    <row r="246" spans="1:8" s="24" customFormat="1" ht="12.75">
      <c r="A246" s="98"/>
      <c r="B246" s="93"/>
      <c r="C246" s="9">
        <v>4120</v>
      </c>
      <c r="D246" s="13" t="s">
        <v>26</v>
      </c>
      <c r="E246" s="3">
        <v>865</v>
      </c>
      <c r="F246" s="3">
        <v>11</v>
      </c>
      <c r="G246" s="3">
        <v>0</v>
      </c>
      <c r="H246" s="30">
        <f t="shared" si="14"/>
        <v>876</v>
      </c>
    </row>
    <row r="247" spans="1:8" s="24" customFormat="1" ht="24.75" customHeight="1">
      <c r="A247" s="98"/>
      <c r="B247" s="19" t="s">
        <v>136</v>
      </c>
      <c r="C247" s="9"/>
      <c r="D247" s="11" t="s">
        <v>97</v>
      </c>
      <c r="E247" s="2">
        <v>900856</v>
      </c>
      <c r="F247" s="2">
        <f>SUM(F248:F253)</f>
        <v>570</v>
      </c>
      <c r="G247" s="2">
        <f>SUM(G248:G253)</f>
        <v>960</v>
      </c>
      <c r="H247" s="29">
        <f t="shared" si="14"/>
        <v>900466</v>
      </c>
    </row>
    <row r="248" spans="1:8" s="24" customFormat="1" ht="14.25" customHeight="1">
      <c r="A248" s="98"/>
      <c r="B248" s="105"/>
      <c r="C248" s="9">
        <v>4010</v>
      </c>
      <c r="D248" s="13" t="s">
        <v>23</v>
      </c>
      <c r="E248" s="3">
        <v>510943</v>
      </c>
      <c r="F248" s="3">
        <v>0</v>
      </c>
      <c r="G248" s="3">
        <v>72</v>
      </c>
      <c r="H248" s="30">
        <f t="shared" si="14"/>
        <v>510871</v>
      </c>
    </row>
    <row r="249" spans="1:8" s="24" customFormat="1" ht="14.25" customHeight="1">
      <c r="A249" s="98"/>
      <c r="B249" s="92"/>
      <c r="C249" s="9">
        <v>4110</v>
      </c>
      <c r="D249" s="13" t="s">
        <v>69</v>
      </c>
      <c r="E249" s="3">
        <v>91459</v>
      </c>
      <c r="F249" s="3">
        <v>0</v>
      </c>
      <c r="G249" s="3">
        <v>281</v>
      </c>
      <c r="H249" s="30">
        <f t="shared" si="14"/>
        <v>91178</v>
      </c>
    </row>
    <row r="250" spans="1:8" s="24" customFormat="1" ht="14.25" customHeight="1">
      <c r="A250" s="98"/>
      <c r="B250" s="92"/>
      <c r="C250" s="9">
        <v>4120</v>
      </c>
      <c r="D250" s="13" t="s">
        <v>26</v>
      </c>
      <c r="E250" s="3">
        <v>12832</v>
      </c>
      <c r="F250" s="3">
        <v>0</v>
      </c>
      <c r="G250" s="3">
        <v>37</v>
      </c>
      <c r="H250" s="30">
        <f t="shared" si="14"/>
        <v>12795</v>
      </c>
    </row>
    <row r="251" spans="1:8" s="24" customFormat="1" ht="12.75">
      <c r="A251" s="98"/>
      <c r="B251" s="92"/>
      <c r="C251" s="9">
        <v>4170</v>
      </c>
      <c r="D251" s="51" t="s">
        <v>22</v>
      </c>
      <c r="E251" s="3">
        <v>0</v>
      </c>
      <c r="F251" s="3">
        <v>570</v>
      </c>
      <c r="G251" s="3">
        <v>0</v>
      </c>
      <c r="H251" s="30">
        <f t="shared" si="14"/>
        <v>570</v>
      </c>
    </row>
    <row r="252" spans="1:8" s="24" customFormat="1" ht="12.75">
      <c r="A252" s="98"/>
      <c r="B252" s="92"/>
      <c r="C252" s="9">
        <v>4280</v>
      </c>
      <c r="D252" s="51" t="s">
        <v>45</v>
      </c>
      <c r="E252" s="3">
        <v>750</v>
      </c>
      <c r="F252" s="3">
        <v>0</v>
      </c>
      <c r="G252" s="3">
        <v>500</v>
      </c>
      <c r="H252" s="30">
        <f t="shared" si="14"/>
        <v>250</v>
      </c>
    </row>
    <row r="253" spans="1:8" s="24" customFormat="1" ht="12.75">
      <c r="A253" s="98"/>
      <c r="B253" s="93"/>
      <c r="C253" s="9">
        <v>4350</v>
      </c>
      <c r="D253" s="51" t="s">
        <v>63</v>
      </c>
      <c r="E253" s="3">
        <v>503</v>
      </c>
      <c r="F253" s="3">
        <v>0</v>
      </c>
      <c r="G253" s="3">
        <v>70</v>
      </c>
      <c r="H253" s="30">
        <f t="shared" si="14"/>
        <v>433</v>
      </c>
    </row>
    <row r="254" spans="1:8" s="24" customFormat="1" ht="22.5">
      <c r="A254" s="98"/>
      <c r="B254" s="19" t="s">
        <v>153</v>
      </c>
      <c r="C254" s="9"/>
      <c r="D254" s="11" t="s">
        <v>98</v>
      </c>
      <c r="E254" s="2">
        <v>432224</v>
      </c>
      <c r="F254" s="2">
        <f>SUM(F255:F257)</f>
        <v>152</v>
      </c>
      <c r="G254" s="2">
        <f>SUM(G255:G257)</f>
        <v>152</v>
      </c>
      <c r="H254" s="29">
        <f t="shared" si="14"/>
        <v>432224</v>
      </c>
    </row>
    <row r="255" spans="1:8" s="24" customFormat="1" ht="12.75">
      <c r="A255" s="98"/>
      <c r="B255" s="105"/>
      <c r="C255" s="9">
        <v>4110</v>
      </c>
      <c r="D255" s="13" t="s">
        <v>69</v>
      </c>
      <c r="E255" s="3">
        <v>44514</v>
      </c>
      <c r="F255" s="3">
        <v>133</v>
      </c>
      <c r="G255" s="3">
        <v>0</v>
      </c>
      <c r="H255" s="30">
        <f t="shared" si="14"/>
        <v>44647</v>
      </c>
    </row>
    <row r="256" spans="1:8" s="24" customFormat="1" ht="12.75">
      <c r="A256" s="98"/>
      <c r="B256" s="92"/>
      <c r="C256" s="9">
        <v>4120</v>
      </c>
      <c r="D256" s="13" t="s">
        <v>26</v>
      </c>
      <c r="E256" s="3">
        <v>6150</v>
      </c>
      <c r="F256" s="3">
        <v>19</v>
      </c>
      <c r="G256" s="3">
        <v>0</v>
      </c>
      <c r="H256" s="30">
        <f t="shared" si="14"/>
        <v>6169</v>
      </c>
    </row>
    <row r="257" spans="1:8" s="24" customFormat="1" ht="12.75">
      <c r="A257" s="98"/>
      <c r="B257" s="93"/>
      <c r="C257" s="9">
        <v>4170</v>
      </c>
      <c r="D257" s="13" t="s">
        <v>22</v>
      </c>
      <c r="E257" s="3">
        <v>9000</v>
      </c>
      <c r="F257" s="3">
        <v>0</v>
      </c>
      <c r="G257" s="3">
        <v>152</v>
      </c>
      <c r="H257" s="30">
        <f t="shared" si="14"/>
        <v>8848</v>
      </c>
    </row>
    <row r="258" spans="1:8" s="24" customFormat="1" ht="12.75">
      <c r="A258" s="98"/>
      <c r="B258" s="19" t="s">
        <v>134</v>
      </c>
      <c r="C258" s="9"/>
      <c r="D258" s="11" t="s">
        <v>42</v>
      </c>
      <c r="E258" s="2">
        <v>1553938</v>
      </c>
      <c r="F258" s="2">
        <f>SUM(F259:F263)</f>
        <v>378</v>
      </c>
      <c r="G258" s="2">
        <f>SUM(G259:G263)</f>
        <v>5484</v>
      </c>
      <c r="H258" s="29">
        <f aca="true" t="shared" si="15" ref="H258:H263">SUM(E258:F258,-IF(ISNUMBER(G258),G258,0))</f>
        <v>1548832</v>
      </c>
    </row>
    <row r="259" spans="1:8" s="24" customFormat="1" ht="12.75">
      <c r="A259" s="98"/>
      <c r="B259" s="105"/>
      <c r="C259" s="9">
        <v>4260</v>
      </c>
      <c r="D259" s="13" t="s">
        <v>41</v>
      </c>
      <c r="E259" s="3">
        <v>275155</v>
      </c>
      <c r="F259" s="3">
        <v>0</v>
      </c>
      <c r="G259" s="3">
        <v>4976</v>
      </c>
      <c r="H259" s="30">
        <f t="shared" si="15"/>
        <v>270179</v>
      </c>
    </row>
    <row r="260" spans="1:8" s="24" customFormat="1" ht="12.75">
      <c r="A260" s="98"/>
      <c r="B260" s="92"/>
      <c r="C260" s="9">
        <v>4280</v>
      </c>
      <c r="D260" s="51" t="s">
        <v>45</v>
      </c>
      <c r="E260" s="3">
        <v>1560</v>
      </c>
      <c r="F260" s="3">
        <v>0</v>
      </c>
      <c r="G260" s="3">
        <v>300</v>
      </c>
      <c r="H260" s="30">
        <f t="shared" si="15"/>
        <v>1260</v>
      </c>
    </row>
    <row r="261" spans="1:8" s="24" customFormat="1" ht="12.75">
      <c r="A261" s="98"/>
      <c r="B261" s="92"/>
      <c r="C261" s="9">
        <v>4300</v>
      </c>
      <c r="D261" s="13" t="s">
        <v>25</v>
      </c>
      <c r="E261" s="3">
        <v>53133</v>
      </c>
      <c r="F261" s="3">
        <v>283</v>
      </c>
      <c r="G261" s="3">
        <v>0</v>
      </c>
      <c r="H261" s="30">
        <f t="shared" si="15"/>
        <v>53416</v>
      </c>
    </row>
    <row r="262" spans="1:8" s="24" customFormat="1" ht="12.75">
      <c r="A262" s="98"/>
      <c r="B262" s="92"/>
      <c r="C262" s="9">
        <v>4350</v>
      </c>
      <c r="D262" s="51" t="s">
        <v>63</v>
      </c>
      <c r="E262" s="3">
        <v>400</v>
      </c>
      <c r="F262" s="3">
        <v>95</v>
      </c>
      <c r="G262" s="3">
        <v>0</v>
      </c>
      <c r="H262" s="30">
        <f t="shared" si="15"/>
        <v>495</v>
      </c>
    </row>
    <row r="263" spans="1:8" s="24" customFormat="1" ht="27" customHeight="1">
      <c r="A263" s="98"/>
      <c r="B263" s="93"/>
      <c r="C263" s="9">
        <v>4370</v>
      </c>
      <c r="D263" s="13" t="s">
        <v>74</v>
      </c>
      <c r="E263" s="3">
        <v>9918</v>
      </c>
      <c r="F263" s="3">
        <v>0</v>
      </c>
      <c r="G263" s="3">
        <v>208</v>
      </c>
      <c r="H263" s="30">
        <f t="shared" si="15"/>
        <v>9710</v>
      </c>
    </row>
    <row r="264" spans="1:8" s="24" customFormat="1" ht="22.5">
      <c r="A264" s="14"/>
      <c r="B264" s="19" t="s">
        <v>169</v>
      </c>
      <c r="C264" s="9"/>
      <c r="D264" s="43" t="s">
        <v>60</v>
      </c>
      <c r="E264" s="2">
        <v>13216</v>
      </c>
      <c r="F264" s="2">
        <f>SUM(F265:F267)</f>
        <v>500</v>
      </c>
      <c r="G264" s="2">
        <f>SUM(G265:G267)</f>
        <v>617</v>
      </c>
      <c r="H264" s="29">
        <f>SUM(E264:F264,-IF(ISNUMBER(G264),G264,0))</f>
        <v>13099</v>
      </c>
    </row>
    <row r="265" spans="1:8" s="24" customFormat="1" ht="15" customHeight="1">
      <c r="A265" s="89"/>
      <c r="B265" s="105"/>
      <c r="C265" s="9">
        <v>4210</v>
      </c>
      <c r="D265" s="13" t="s">
        <v>28</v>
      </c>
      <c r="E265" s="3">
        <v>700</v>
      </c>
      <c r="F265" s="3">
        <v>300</v>
      </c>
      <c r="G265" s="3">
        <v>0</v>
      </c>
      <c r="H265" s="30">
        <f>SUM(E265:F265,-IF(ISNUMBER(G265),G265,0))</f>
        <v>1000</v>
      </c>
    </row>
    <row r="266" spans="1:8" s="24" customFormat="1" ht="12.75">
      <c r="A266" s="89"/>
      <c r="B266" s="92"/>
      <c r="C266" s="9">
        <v>4300</v>
      </c>
      <c r="D266" s="13" t="s">
        <v>25</v>
      </c>
      <c r="E266" s="3">
        <v>10541</v>
      </c>
      <c r="F266" s="3">
        <v>0</v>
      </c>
      <c r="G266" s="3">
        <v>617</v>
      </c>
      <c r="H266" s="30">
        <f>SUM(E266:F266,-IF(ISNUMBER(G266),G266,0))</f>
        <v>9924</v>
      </c>
    </row>
    <row r="267" spans="1:8" s="24" customFormat="1" ht="33.75">
      <c r="A267" s="90"/>
      <c r="B267" s="93"/>
      <c r="C267" s="9">
        <v>4740</v>
      </c>
      <c r="D267" s="51" t="s">
        <v>76</v>
      </c>
      <c r="E267" s="3">
        <v>0</v>
      </c>
      <c r="F267" s="3">
        <v>200</v>
      </c>
      <c r="G267" s="3">
        <v>0</v>
      </c>
      <c r="H267" s="30">
        <f>SUM(E267:F267,-IF(ISNUMBER(G267),G267,0))</f>
        <v>200</v>
      </c>
    </row>
    <row r="268" spans="1:8" s="20" customFormat="1" ht="12.75">
      <c r="A268" s="73"/>
      <c r="B268" s="54"/>
      <c r="C268" s="54"/>
      <c r="D268" s="11" t="s">
        <v>13</v>
      </c>
      <c r="E268" s="3"/>
      <c r="F268" s="2">
        <f>SUM(F86+F89+F95+F99+F110+F118+F122+F200+F208+F232+F242)</f>
        <v>133150</v>
      </c>
      <c r="G268" s="2">
        <f>SUM(G86+G89+G95+G99+G110+G118+G122+G200+G208+G232+G242)</f>
        <v>547156</v>
      </c>
      <c r="H268" s="3"/>
    </row>
    <row r="269" spans="1:8" s="20" customFormat="1" ht="12.75" customHeight="1">
      <c r="A269" s="107" t="s">
        <v>15</v>
      </c>
      <c r="B269" s="107"/>
      <c r="C269" s="107"/>
      <c r="D269" s="107"/>
      <c r="E269" s="45"/>
      <c r="F269" s="45"/>
      <c r="G269" s="45"/>
      <c r="H269" s="2">
        <f>SUM(E84,F268,-G268)</f>
        <v>62138318</v>
      </c>
    </row>
    <row r="270" spans="1:8" s="32" customFormat="1" ht="12.75">
      <c r="A270" s="18"/>
      <c r="B270" s="18"/>
      <c r="C270" s="18"/>
      <c r="D270" s="18"/>
      <c r="E270" s="17"/>
      <c r="F270" s="17"/>
      <c r="G270" s="17"/>
      <c r="H270" s="17"/>
    </row>
    <row r="271" spans="5:8" s="32" customFormat="1" ht="12.75">
      <c r="E271" s="33"/>
      <c r="F271" s="33"/>
      <c r="G271" s="33"/>
      <c r="H271" s="17"/>
    </row>
    <row r="272" spans="6:8" s="32" customFormat="1" ht="12.75">
      <c r="F272" s="34"/>
      <c r="G272" s="34"/>
      <c r="H272" s="18"/>
    </row>
    <row r="273" s="32" customFormat="1" ht="12.75">
      <c r="H273" s="18"/>
    </row>
    <row r="274" s="32" customFormat="1" ht="12.75">
      <c r="H274" s="18"/>
    </row>
    <row r="275" spans="6:8" s="32" customFormat="1" ht="12.75">
      <c r="F275" s="33"/>
      <c r="G275" s="33"/>
      <c r="H275" s="18"/>
    </row>
    <row r="276" s="32" customFormat="1" ht="12.75">
      <c r="H276" s="18"/>
    </row>
    <row r="277" s="32" customFormat="1" ht="12.75">
      <c r="H277" s="18"/>
    </row>
    <row r="278" s="32" customFormat="1" ht="12.75">
      <c r="H278" s="18"/>
    </row>
    <row r="279" s="32" customFormat="1" ht="12.75">
      <c r="H279" s="18"/>
    </row>
    <row r="280" s="32" customFormat="1" ht="12.75">
      <c r="H280" s="18"/>
    </row>
    <row r="281" s="32" customFormat="1" ht="12.75">
      <c r="H281" s="18"/>
    </row>
    <row r="282" s="32" customFormat="1" ht="12.75">
      <c r="H282" s="18"/>
    </row>
    <row r="283" s="32" customFormat="1" ht="12.75">
      <c r="H283" s="18"/>
    </row>
    <row r="284" s="32" customFormat="1" ht="12.75">
      <c r="H284" s="18"/>
    </row>
    <row r="285" s="32" customFormat="1" ht="12.75">
      <c r="H285" s="18"/>
    </row>
    <row r="286" s="32" customFormat="1" ht="12.75">
      <c r="H286" s="18"/>
    </row>
    <row r="287" s="32" customFormat="1" ht="12.75">
      <c r="H287" s="18"/>
    </row>
    <row r="288" s="32" customFormat="1" ht="12.75">
      <c r="H288" s="18"/>
    </row>
    <row r="289" s="32" customFormat="1" ht="12.75">
      <c r="H289" s="18"/>
    </row>
    <row r="290" s="32" customFormat="1" ht="12.75">
      <c r="H290" s="18"/>
    </row>
    <row r="291" s="32" customFormat="1" ht="12.75">
      <c r="H291" s="18"/>
    </row>
    <row r="292" s="32" customFormat="1" ht="12.75">
      <c r="H292" s="18"/>
    </row>
    <row r="293" s="32" customFormat="1" ht="12.75">
      <c r="H293" s="18"/>
    </row>
    <row r="294" s="32" customFormat="1" ht="12.75">
      <c r="H294" s="18"/>
    </row>
    <row r="295" s="32" customFormat="1" ht="12.75">
      <c r="H295" s="18"/>
    </row>
    <row r="296" s="32" customFormat="1" ht="12.75">
      <c r="H296" s="18"/>
    </row>
    <row r="297" s="32" customFormat="1" ht="12.75">
      <c r="H297" s="18"/>
    </row>
  </sheetData>
  <mergeCells count="46">
    <mergeCell ref="A269:D269"/>
    <mergeCell ref="A82:D82"/>
    <mergeCell ref="A83:H83"/>
    <mergeCell ref="A5:H5"/>
    <mergeCell ref="A22:A25"/>
    <mergeCell ref="A12:A13"/>
    <mergeCell ref="A15:A16"/>
    <mergeCell ref="A32:A33"/>
    <mergeCell ref="A42:A44"/>
    <mergeCell ref="A72:A73"/>
    <mergeCell ref="A90:A94"/>
    <mergeCell ref="A96:A98"/>
    <mergeCell ref="A100:A109"/>
    <mergeCell ref="A111:A117"/>
    <mergeCell ref="A209:A216"/>
    <mergeCell ref="A233:A241"/>
    <mergeCell ref="A119:A121"/>
    <mergeCell ref="A265:A267"/>
    <mergeCell ref="A201:A207"/>
    <mergeCell ref="B23:B25"/>
    <mergeCell ref="B43:B44"/>
    <mergeCell ref="B91:B94"/>
    <mergeCell ref="B97:B98"/>
    <mergeCell ref="B101:B107"/>
    <mergeCell ref="B112:B113"/>
    <mergeCell ref="B115:B117"/>
    <mergeCell ref="B120:B121"/>
    <mergeCell ref="B134:B135"/>
    <mergeCell ref="B137:B142"/>
    <mergeCell ref="B145:B157"/>
    <mergeCell ref="B159:B172"/>
    <mergeCell ref="B210:B211"/>
    <mergeCell ref="B218:B224"/>
    <mergeCell ref="B213:B216"/>
    <mergeCell ref="B174:B177"/>
    <mergeCell ref="B183:B187"/>
    <mergeCell ref="B189:B196"/>
    <mergeCell ref="B202:B207"/>
    <mergeCell ref="B198:B199"/>
    <mergeCell ref="B265:B267"/>
    <mergeCell ref="B234:B241"/>
    <mergeCell ref="B244:B246"/>
    <mergeCell ref="A243:A263"/>
    <mergeCell ref="B248:B253"/>
    <mergeCell ref="B255:B257"/>
    <mergeCell ref="B259:B263"/>
  </mergeCells>
  <printOptions/>
  <pageMargins left="0.6" right="0.24" top="0.36" bottom="0.4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2007-12-31T07:08:49Z</cp:lastPrinted>
  <dcterms:created xsi:type="dcterms:W3CDTF">2004-06-11T06:37:11Z</dcterms:created>
  <dcterms:modified xsi:type="dcterms:W3CDTF">2008-01-30T11:09:18Z</dcterms:modified>
  <cp:category/>
  <cp:version/>
  <cp:contentType/>
  <cp:contentStatus/>
</cp:coreProperties>
</file>