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920" windowHeight="6015" firstSheet="1" activeTab="3"/>
  </bookViews>
  <sheets>
    <sheet name="Arkusz1" sheetId="1" r:id="rId1"/>
    <sheet name="2003-2006" sheetId="2" r:id="rId2"/>
    <sheet name="2007-2010" sheetId="3" r:id="rId3"/>
    <sheet name="2011-2014" sheetId="4" r:id="rId4"/>
    <sheet name="2015-2018" sheetId="5" r:id="rId5"/>
    <sheet name="2019-2021" sheetId="6" r:id="rId6"/>
    <sheet name="2022-2024" sheetId="7" r:id="rId7"/>
  </sheets>
  <definedNames/>
  <calcPr fullCalcOnLoad="1"/>
</workbook>
</file>

<file path=xl/sharedStrings.xml><?xml version="1.0" encoding="utf-8"?>
<sst xmlns="http://schemas.openxmlformats.org/spreadsheetml/2006/main" count="402" uniqueCount="77">
  <si>
    <t>Lp.</t>
  </si>
  <si>
    <t>Treść</t>
  </si>
  <si>
    <t>wykonanie</t>
  </si>
  <si>
    <t>w 2003r</t>
  </si>
  <si>
    <t>PROGNOZA</t>
  </si>
  <si>
    <t>I</t>
  </si>
  <si>
    <t>DOCHODY BUDŻETOWE - OGÓŁEM</t>
  </si>
  <si>
    <t>Dochody własne , w tym  :</t>
  </si>
  <si>
    <t>a/</t>
  </si>
  <si>
    <t>udziały w podatkach stanowiących dochód budżetu powiatu</t>
  </si>
  <si>
    <t>b/</t>
  </si>
  <si>
    <t>dochody z majątku powiatu</t>
  </si>
  <si>
    <t>c/</t>
  </si>
  <si>
    <t>pozostałe dochody</t>
  </si>
  <si>
    <t>Subwencje</t>
  </si>
  <si>
    <t>Dotacje ogółem</t>
  </si>
  <si>
    <t>II</t>
  </si>
  <si>
    <t>WYDATKI BUDŻETOWE - OGÓŁEM</t>
  </si>
  <si>
    <t>Wydatki bieżące , w tym  :</t>
  </si>
  <si>
    <t>obsługa długu publicznego - spłata odsetek</t>
  </si>
  <si>
    <t>-</t>
  </si>
  <si>
    <t xml:space="preserve">     od zaciągniętych kredytów</t>
  </si>
  <si>
    <t xml:space="preserve">     od emisji obligacji</t>
  </si>
  <si>
    <t>Wydatki majątkowe</t>
  </si>
  <si>
    <t>III</t>
  </si>
  <si>
    <t>WYNIK ROKU BUDŻETOWEGO</t>
  </si>
  <si>
    <t>IV</t>
  </si>
  <si>
    <t>STAN ZADŁUŻENIA POWIATU Z TYTUŁU KREDYTÓW I OBLIGACJI NA 31/12 ROKU UBIEGŁEGO</t>
  </si>
  <si>
    <t>Emisja obligacji</t>
  </si>
  <si>
    <t>wykup obligacji</t>
  </si>
  <si>
    <t>V</t>
  </si>
  <si>
    <t>STAN ZADŁUŻENIA POWIATU Z TYTUŁU KREDYTÓW NA 31/12 ROKU BUDŻETOWEGO</t>
  </si>
  <si>
    <t>VI</t>
  </si>
  <si>
    <t>KWOTY PRZYPADAJĄCEGO DO SPŁATY W DANYM ROKU BUDŻETOWYM RAT KREDYTÓW, WYKUP OBLIGACJI I ODSETEK W STOSUNKU DO DOCHODÓW</t>
  </si>
  <si>
    <t>VII</t>
  </si>
  <si>
    <t>PLANOWANA ŁĄCZNA KWOTA DŁUGU NA 31/12 DANEGO ROKU</t>
  </si>
  <si>
    <t>VIII</t>
  </si>
  <si>
    <t>PROCENT ŁĄCZNEJ KWOTY DŁUGU PUBLICZNEGO W STOSUNKU DO DOCHODÓW (max 60%)</t>
  </si>
  <si>
    <t>SYTUACJA  FINANSOWA POWIATU IŁAWSKIEGO</t>
  </si>
  <si>
    <t>W LATACH  2003 - 2006</t>
  </si>
  <si>
    <t>W LATACH  2007 - 2010</t>
  </si>
  <si>
    <t>W LATACH  2011 - 2014</t>
  </si>
  <si>
    <t>W LATACH  2015 - 2018</t>
  </si>
  <si>
    <t xml:space="preserve">                                                               W LATACH  2019 - 2021</t>
  </si>
  <si>
    <t>Kredyty zaciągnięte w danym roku budżetowym, w tym:</t>
  </si>
  <si>
    <t>Kredyt długoterminowy na rozbudowę Szpitala Powiatowego w Iławie</t>
  </si>
  <si>
    <t>Spłata kredytów w danym roku, w tym:</t>
  </si>
  <si>
    <t>Spłata kredytu długoterminowego na rozbudowę Szpitala Powiatowego w Iławie</t>
  </si>
  <si>
    <t>Zadłużenie z tytułu kredytów, w tym:</t>
  </si>
  <si>
    <t xml:space="preserve">w złotych </t>
  </si>
  <si>
    <t xml:space="preserve">                                                               W LATACH  2022 - 2024</t>
  </si>
  <si>
    <t>Załącznik Nr 7</t>
  </si>
  <si>
    <t>do Uchwały Rady Powiatu Nr XXII/      /2004</t>
  </si>
  <si>
    <t>z dnia 30 września 2004 r.</t>
  </si>
  <si>
    <t>Kredyt długoterminowy na sfinansowanie wydatków inwestycyjnych nie znajdujących pokrycia w planowanych dochodach powiatu</t>
  </si>
  <si>
    <t>Spłata kredytu długoterminowego na sfinansowanie wydatków inwestycyjnych nie znajdujących pokrycia w planowanych dochodach powiatu</t>
  </si>
  <si>
    <t xml:space="preserve">kwota </t>
  </si>
  <si>
    <t>Spłaty</t>
  </si>
  <si>
    <t xml:space="preserve">oprocentowanie </t>
  </si>
  <si>
    <t>dni</t>
  </si>
  <si>
    <t>odsetki</t>
  </si>
  <si>
    <t>daty</t>
  </si>
  <si>
    <t>15.12.2004</t>
  </si>
  <si>
    <t>do 30.03.2005</t>
  </si>
  <si>
    <t>do 31.12.2005</t>
  </si>
  <si>
    <t>do 30.06.2006</t>
  </si>
  <si>
    <t>do 30.06.2007</t>
  </si>
  <si>
    <t>do 30.12.2006</t>
  </si>
  <si>
    <t>do 30.12.2008</t>
  </si>
  <si>
    <t>do 30.12.2007</t>
  </si>
  <si>
    <t>do 30.06.2008</t>
  </si>
  <si>
    <t>do 30.06.2009</t>
  </si>
  <si>
    <t>do 30.12.2009</t>
  </si>
  <si>
    <t>do 30.06.2010</t>
  </si>
  <si>
    <t>do 30.12.2010</t>
  </si>
  <si>
    <t>spłata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</si>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</sst>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4" xfId="0" applyNumberFormat="1" applyFont="1" applyFill="1" applyBorder="1" applyAlignment="1">
      <alignment horizontal="right"/>
    </xf>
    <xf numFmtId="10" fontId="6" fillId="0" borderId="4" xfId="20" applyNumberFormat="1" applyFont="1" applyFill="1" applyBorder="1" applyAlignment="1">
      <alignment horizontal="center"/>
    </xf>
    <xf numFmtId="10" fontId="3" fillId="0" borderId="4" xfId="2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5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5" xfId="19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Dziesiętny [0]_Arkusz2" xfId="17"/>
    <cellStyle name="Dziesiętny_Arkusz2" xfId="18"/>
    <cellStyle name="Normalny_Arkusz2" xfId="19"/>
    <cellStyle name="Percent" xfId="20"/>
    <cellStyle name="Currency" xfId="21"/>
    <cellStyle name="Currency [0]" xfId="22"/>
    <cellStyle name="Walutowy [0]_Arkusz2" xfId="23"/>
    <cellStyle name="Walutowy_Arkusz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3">
      <selection activeCell="B22" sqref="B22"/>
    </sheetView>
  </sheetViews>
  <sheetFormatPr defaultColWidth="9.00390625" defaultRowHeight="12.75"/>
  <cols>
    <col min="1" max="1" width="9.125" style="1" customWidth="1"/>
    <col min="2" max="2" width="12.75390625" style="1" bestFit="1" customWidth="1"/>
    <col min="3" max="3" width="9.125" style="50" bestFit="1" customWidth="1"/>
    <col min="4" max="4" width="9.125" style="50" customWidth="1"/>
    <col min="5" max="5" width="9.125" style="1" customWidth="1"/>
    <col min="6" max="6" width="11.75390625" style="1" bestFit="1" customWidth="1"/>
    <col min="7" max="7" width="11.75390625" style="1" customWidth="1"/>
    <col min="8" max="8" width="11.75390625" style="0" bestFit="1" customWidth="1"/>
  </cols>
  <sheetData>
    <row r="2" spans="4:7" ht="12.75">
      <c r="D2" s="50" t="s">
        <v>58</v>
      </c>
      <c r="F2" s="51">
        <v>0.072</v>
      </c>
      <c r="G2" s="51"/>
    </row>
    <row r="3" spans="1:8" ht="12.75">
      <c r="A3" s="49" t="s">
        <v>57</v>
      </c>
      <c r="B3" s="49" t="s">
        <v>61</v>
      </c>
      <c r="C3" s="52" t="s">
        <v>75</v>
      </c>
      <c r="D3" s="52" t="s">
        <v>56</v>
      </c>
      <c r="E3" s="49" t="s">
        <v>59</v>
      </c>
      <c r="F3" s="53" t="s">
        <v>60</v>
      </c>
      <c r="G3" s="49" t="s">
        <v>57</v>
      </c>
      <c r="H3" s="49" t="s">
        <v>60</v>
      </c>
    </row>
    <row r="4" spans="1:8" ht="12.75">
      <c r="A4" s="1">
        <v>2004</v>
      </c>
      <c r="B4" s="1" t="s">
        <v>62</v>
      </c>
      <c r="D4" s="50">
        <v>100000</v>
      </c>
      <c r="E4" s="1">
        <v>15</v>
      </c>
      <c r="F4" s="54">
        <f>ROUND(D4*$F$2*E4/365,0)</f>
        <v>296</v>
      </c>
      <c r="G4" s="47">
        <v>2004</v>
      </c>
      <c r="H4" s="55">
        <v>296</v>
      </c>
    </row>
    <row r="5" spans="1:8" ht="12.75">
      <c r="A5" s="57">
        <v>2005</v>
      </c>
      <c r="B5" s="1" t="s">
        <v>63</v>
      </c>
      <c r="D5" s="50">
        <v>100000</v>
      </c>
      <c r="E5" s="1">
        <v>90</v>
      </c>
      <c r="F5" s="54">
        <f aca="true" t="shared" si="0" ref="F5:F20">ROUND(D5*$F$2*E5/365,0)</f>
        <v>1775</v>
      </c>
      <c r="G5" s="58">
        <v>2005</v>
      </c>
      <c r="H5" s="48"/>
    </row>
    <row r="6" spans="1:8" ht="12.75">
      <c r="A6" s="57"/>
      <c r="B6" s="1" t="s">
        <v>64</v>
      </c>
      <c r="D6" s="50">
        <v>3000000</v>
      </c>
      <c r="E6" s="1">
        <v>270</v>
      </c>
      <c r="F6" s="54">
        <f t="shared" si="0"/>
        <v>159781</v>
      </c>
      <c r="G6" s="58"/>
      <c r="H6" s="56">
        <f>SUM(F5:F6)</f>
        <v>161556</v>
      </c>
    </row>
    <row r="7" spans="1:8" ht="12.75">
      <c r="A7" s="57">
        <v>2006</v>
      </c>
      <c r="B7" s="1" t="s">
        <v>65</v>
      </c>
      <c r="C7" s="50">
        <v>100000</v>
      </c>
      <c r="D7" s="50">
        <v>3000000</v>
      </c>
      <c r="E7" s="1">
        <v>180</v>
      </c>
      <c r="F7" s="54">
        <f t="shared" si="0"/>
        <v>106521</v>
      </c>
      <c r="G7" s="58">
        <v>2006</v>
      </c>
      <c r="H7" s="48"/>
    </row>
    <row r="8" spans="1:8" ht="12.75">
      <c r="A8" s="57"/>
      <c r="B8" s="1" t="s">
        <v>67</v>
      </c>
      <c r="C8" s="50">
        <v>100000</v>
      </c>
      <c r="D8" s="50">
        <v>2900000</v>
      </c>
      <c r="E8" s="1">
        <v>180</v>
      </c>
      <c r="F8" s="54">
        <f t="shared" si="0"/>
        <v>102970</v>
      </c>
      <c r="G8" s="58"/>
      <c r="H8" s="56">
        <f>SUM(F7:F8)</f>
        <v>209491</v>
      </c>
    </row>
    <row r="9" spans="1:8" ht="12.75">
      <c r="A9" s="57">
        <v>2007</v>
      </c>
      <c r="B9" s="1" t="s">
        <v>66</v>
      </c>
      <c r="C9" s="50">
        <v>100000</v>
      </c>
      <c r="D9" s="50">
        <v>2800000</v>
      </c>
      <c r="E9" s="1">
        <v>180</v>
      </c>
      <c r="F9" s="54">
        <f t="shared" si="0"/>
        <v>99419</v>
      </c>
      <c r="G9" s="58">
        <v>2007</v>
      </c>
      <c r="H9" s="48"/>
    </row>
    <row r="10" spans="1:8" ht="12.75">
      <c r="A10" s="57"/>
      <c r="B10" s="1" t="s">
        <v>69</v>
      </c>
      <c r="C10" s="50">
        <v>100000</v>
      </c>
      <c r="D10" s="50">
        <v>2700000</v>
      </c>
      <c r="E10" s="1">
        <v>180</v>
      </c>
      <c r="F10" s="54">
        <f t="shared" si="0"/>
        <v>95868</v>
      </c>
      <c r="G10" s="58"/>
      <c r="H10" s="56">
        <f>SUM(F9:F10)</f>
        <v>195287</v>
      </c>
    </row>
    <row r="11" spans="1:8" ht="12.75">
      <c r="A11" s="57">
        <v>2008</v>
      </c>
      <c r="B11" s="1" t="s">
        <v>70</v>
      </c>
      <c r="C11" s="50">
        <v>100000</v>
      </c>
      <c r="D11" s="50">
        <v>2600000</v>
      </c>
      <c r="E11" s="1">
        <v>180</v>
      </c>
      <c r="F11" s="54">
        <f t="shared" si="0"/>
        <v>92318</v>
      </c>
      <c r="G11" s="58">
        <v>2008</v>
      </c>
      <c r="H11" s="48"/>
    </row>
    <row r="12" spans="1:8" ht="12.75">
      <c r="A12" s="57"/>
      <c r="B12" s="1" t="s">
        <v>68</v>
      </c>
      <c r="C12" s="50">
        <v>100000</v>
      </c>
      <c r="D12" s="50">
        <v>2500000</v>
      </c>
      <c r="E12" s="1">
        <v>180</v>
      </c>
      <c r="F12" s="54">
        <f t="shared" si="0"/>
        <v>88767</v>
      </c>
      <c r="G12" s="58"/>
      <c r="H12" s="56">
        <f>SUM(F11:F12)</f>
        <v>181085</v>
      </c>
    </row>
    <row r="13" spans="1:8" ht="12.75">
      <c r="A13" s="57">
        <v>2009</v>
      </c>
      <c r="B13" s="1" t="s">
        <v>71</v>
      </c>
      <c r="C13" s="50">
        <v>250000</v>
      </c>
      <c r="D13" s="50">
        <v>2400000</v>
      </c>
      <c r="E13" s="1">
        <v>180</v>
      </c>
      <c r="F13" s="54">
        <f t="shared" si="0"/>
        <v>85216</v>
      </c>
      <c r="G13" s="58">
        <v>2009</v>
      </c>
      <c r="H13" s="48"/>
    </row>
    <row r="14" spans="1:8" ht="12.75">
      <c r="A14" s="57"/>
      <c r="B14" s="1" t="s">
        <v>72</v>
      </c>
      <c r="C14" s="50">
        <v>250000</v>
      </c>
      <c r="D14" s="50">
        <v>2150000</v>
      </c>
      <c r="E14" s="1">
        <v>180</v>
      </c>
      <c r="F14" s="54">
        <f t="shared" si="0"/>
        <v>76340</v>
      </c>
      <c r="G14" s="58"/>
      <c r="H14" s="56">
        <f>SUM(F13:F14)</f>
        <v>161556</v>
      </c>
    </row>
    <row r="15" spans="1:8" ht="12.75">
      <c r="A15" s="57">
        <v>2010</v>
      </c>
      <c r="B15" s="1" t="s">
        <v>71</v>
      </c>
      <c r="C15" s="50">
        <v>250000</v>
      </c>
      <c r="D15" s="50">
        <f aca="true" t="shared" si="1" ref="D15:D20">D14-C14</f>
        <v>1900000</v>
      </c>
      <c r="E15" s="1">
        <v>180</v>
      </c>
      <c r="F15" s="54">
        <f t="shared" si="0"/>
        <v>67463</v>
      </c>
      <c r="G15" s="58">
        <v>2010</v>
      </c>
      <c r="H15" s="48"/>
    </row>
    <row r="16" spans="1:8" ht="12.75">
      <c r="A16" s="57"/>
      <c r="B16" s="1" t="s">
        <v>72</v>
      </c>
      <c r="C16" s="50">
        <v>250000</v>
      </c>
      <c r="D16" s="50">
        <f t="shared" si="1"/>
        <v>1650000</v>
      </c>
      <c r="E16" s="1">
        <v>180</v>
      </c>
      <c r="F16" s="54">
        <f t="shared" si="0"/>
        <v>58586</v>
      </c>
      <c r="G16" s="58"/>
      <c r="H16" s="56">
        <f>SUM(F15:F16)</f>
        <v>126049</v>
      </c>
    </row>
    <row r="17" spans="1:8" ht="12.75">
      <c r="A17" s="57">
        <v>2011</v>
      </c>
      <c r="B17" s="1" t="s">
        <v>73</v>
      </c>
      <c r="C17" s="50">
        <v>350000</v>
      </c>
      <c r="D17" s="50">
        <f t="shared" si="1"/>
        <v>1400000</v>
      </c>
      <c r="E17" s="1">
        <v>180</v>
      </c>
      <c r="F17" s="54">
        <f t="shared" si="0"/>
        <v>49710</v>
      </c>
      <c r="G17" s="58">
        <v>2011</v>
      </c>
      <c r="H17" s="48"/>
    </row>
    <row r="18" spans="1:8" ht="12.75">
      <c r="A18" s="57"/>
      <c r="B18" s="1" t="s">
        <v>74</v>
      </c>
      <c r="C18" s="50">
        <v>350000</v>
      </c>
      <c r="D18" s="50">
        <f t="shared" si="1"/>
        <v>1050000</v>
      </c>
      <c r="E18" s="1">
        <v>180</v>
      </c>
      <c r="F18" s="54">
        <f t="shared" si="0"/>
        <v>37282</v>
      </c>
      <c r="G18" s="58"/>
      <c r="H18" s="56">
        <f>SUM(F17:F18)</f>
        <v>86992</v>
      </c>
    </row>
    <row r="19" spans="1:8" ht="12.75">
      <c r="A19" s="57">
        <v>2012</v>
      </c>
      <c r="B19" s="1" t="s">
        <v>71</v>
      </c>
      <c r="C19" s="50">
        <v>350000</v>
      </c>
      <c r="D19" s="50">
        <f t="shared" si="1"/>
        <v>700000</v>
      </c>
      <c r="E19" s="1">
        <v>180</v>
      </c>
      <c r="F19" s="54">
        <f t="shared" si="0"/>
        <v>24855</v>
      </c>
      <c r="G19" s="58">
        <v>2012</v>
      </c>
      <c r="H19" s="48"/>
    </row>
    <row r="20" spans="1:8" ht="12.75">
      <c r="A20" s="57"/>
      <c r="B20" s="1" t="s">
        <v>72</v>
      </c>
      <c r="C20" s="50">
        <v>350000</v>
      </c>
      <c r="D20" s="50">
        <f t="shared" si="1"/>
        <v>350000</v>
      </c>
      <c r="E20" s="1">
        <v>180</v>
      </c>
      <c r="F20" s="54">
        <f t="shared" si="0"/>
        <v>12427</v>
      </c>
      <c r="G20" s="58"/>
      <c r="H20" s="56">
        <f>SUM(F19:F20)</f>
        <v>37282</v>
      </c>
    </row>
    <row r="21" spans="6:8" ht="12.75">
      <c r="F21" s="54">
        <f>SUM(F4:F20)</f>
        <v>1159594</v>
      </c>
      <c r="G21" s="55"/>
      <c r="H21" s="55">
        <f>SUM(H4:H20)</f>
        <v>1159594</v>
      </c>
    </row>
  </sheetData>
  <mergeCells count="16">
    <mergeCell ref="G19:G20"/>
    <mergeCell ref="G5:G6"/>
    <mergeCell ref="G7:G8"/>
    <mergeCell ref="G9:G10"/>
    <mergeCell ref="G11:G12"/>
    <mergeCell ref="G13:G14"/>
    <mergeCell ref="G15:G16"/>
    <mergeCell ref="G17:G18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0">
      <pane xSplit="5310" ySplit="555" topLeftCell="D1" activePane="bottomLeft" state="split"/>
      <selection pane="topLeft" activeCell="D39" sqref="D39"/>
      <selection pane="topRight" activeCell="C10" sqref="C10"/>
      <selection pane="bottomLeft" activeCell="B15" sqref="B15:B18"/>
      <selection pane="bottomRight" activeCell="D1" sqref="D1:F3"/>
    </sheetView>
  </sheetViews>
  <sheetFormatPr defaultColWidth="9.00390625" defaultRowHeight="12.75"/>
  <cols>
    <col min="1" max="1" width="4.375" style="35" customWidth="1"/>
    <col min="2" max="2" width="42.375" style="35" customWidth="1"/>
    <col min="3" max="3" width="14.625" style="35" customWidth="1"/>
    <col min="4" max="6" width="13.125" style="35" customWidth="1"/>
    <col min="7" max="16384" width="9.125" style="35" customWidth="1"/>
  </cols>
  <sheetData>
    <row r="1" spans="4:6" ht="15">
      <c r="D1" s="66" t="s">
        <v>76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14.25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68" t="s">
        <v>39</v>
      </c>
      <c r="B6" s="68"/>
      <c r="C6" s="68"/>
      <c r="D6" s="68"/>
      <c r="E6" s="68"/>
      <c r="F6" s="68"/>
    </row>
    <row r="8" ht="15" customHeight="1">
      <c r="F8" s="42" t="s">
        <v>49</v>
      </c>
    </row>
    <row r="9" spans="1:7" ht="12.75">
      <c r="A9" s="4" t="s">
        <v>0</v>
      </c>
      <c r="B9" s="4" t="s">
        <v>1</v>
      </c>
      <c r="C9" s="4"/>
      <c r="D9" s="59" t="s">
        <v>4</v>
      </c>
      <c r="E9" s="60"/>
      <c r="F9" s="61"/>
      <c r="G9" s="43"/>
    </row>
    <row r="10" spans="1:7" ht="12.75">
      <c r="A10" s="5"/>
      <c r="B10" s="5"/>
      <c r="C10" s="5" t="s">
        <v>2</v>
      </c>
      <c r="D10" s="4">
        <v>2004</v>
      </c>
      <c r="E10" s="4">
        <v>2005</v>
      </c>
      <c r="F10" s="4">
        <v>2006</v>
      </c>
      <c r="G10" s="43"/>
    </row>
    <row r="11" spans="1:7" ht="12.75">
      <c r="A11" s="6"/>
      <c r="B11" s="6"/>
      <c r="C11" s="6" t="s">
        <v>3</v>
      </c>
      <c r="D11" s="6"/>
      <c r="E11" s="6"/>
      <c r="F11" s="6"/>
      <c r="G11" s="43"/>
    </row>
    <row r="12" ht="2.25" customHeight="1"/>
    <row r="13" spans="1: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ht="2.25" customHeight="1"/>
    <row r="15" spans="1:6" s="16" customFormat="1" ht="16.5">
      <c r="A15" s="13" t="s">
        <v>5</v>
      </c>
      <c r="B15" s="14" t="s">
        <v>6</v>
      </c>
      <c r="C15" s="15">
        <f>C16+C20+C21</f>
        <v>42253016</v>
      </c>
      <c r="D15" s="15">
        <f>D16+D20+D21</f>
        <v>45023610</v>
      </c>
      <c r="E15" s="15">
        <f>E16+E20+E21</f>
        <v>44712800</v>
      </c>
      <c r="F15" s="15">
        <f>F16+F20+F21</f>
        <v>46054000</v>
      </c>
    </row>
    <row r="16" spans="1:6" s="44" customFormat="1" ht="15">
      <c r="A16" s="17">
        <v>1</v>
      </c>
      <c r="B16" s="18" t="s">
        <v>7</v>
      </c>
      <c r="C16" s="19">
        <f>SUM(C17:C19)</f>
        <v>3429436</v>
      </c>
      <c r="D16" s="19">
        <f>SUM(D17:D19)</f>
        <v>9138289</v>
      </c>
      <c r="E16" s="19">
        <f>SUM(E17:E19)</f>
        <v>8676200</v>
      </c>
      <c r="F16" s="19">
        <f>SUM(F17:F19)</f>
        <v>8936300</v>
      </c>
    </row>
    <row r="17" spans="1:6" s="44" customFormat="1" ht="25.5">
      <c r="A17" s="20" t="s">
        <v>8</v>
      </c>
      <c r="B17" s="8" t="s">
        <v>9</v>
      </c>
      <c r="C17" s="21">
        <v>449124</v>
      </c>
      <c r="D17" s="21">
        <v>4267087</v>
      </c>
      <c r="E17" s="21">
        <v>4395100</v>
      </c>
      <c r="F17" s="21">
        <v>4526953</v>
      </c>
    </row>
    <row r="18" spans="1:6" s="44" customFormat="1" ht="12.75">
      <c r="A18" s="22" t="s">
        <v>10</v>
      </c>
      <c r="B18" s="9" t="s">
        <v>11</v>
      </c>
      <c r="C18" s="23">
        <v>204096</v>
      </c>
      <c r="D18" s="23">
        <v>353278</v>
      </c>
      <c r="E18" s="23">
        <v>363800</v>
      </c>
      <c r="F18" s="23">
        <v>371100</v>
      </c>
    </row>
    <row r="19" spans="1:6" s="44" customFormat="1" ht="12.75">
      <c r="A19" s="22" t="s">
        <v>12</v>
      </c>
      <c r="B19" s="10" t="s">
        <v>13</v>
      </c>
      <c r="C19" s="24">
        <v>2776216</v>
      </c>
      <c r="D19" s="24">
        <v>4517924</v>
      </c>
      <c r="E19" s="24">
        <v>3917300</v>
      </c>
      <c r="F19" s="24">
        <v>4038247</v>
      </c>
    </row>
    <row r="20" spans="1:6" s="44" customFormat="1" ht="15">
      <c r="A20" s="17">
        <v>2</v>
      </c>
      <c r="B20" s="18" t="s">
        <v>14</v>
      </c>
      <c r="C20" s="19">
        <v>27589785</v>
      </c>
      <c r="D20" s="46">
        <v>28208268</v>
      </c>
      <c r="E20" s="19">
        <v>28895800</v>
      </c>
      <c r="F20" s="19">
        <v>29762700</v>
      </c>
    </row>
    <row r="21" spans="1:6" s="44" customFormat="1" ht="15">
      <c r="A21" s="17">
        <v>3</v>
      </c>
      <c r="B21" s="18" t="s">
        <v>15</v>
      </c>
      <c r="C21" s="19">
        <v>11233795</v>
      </c>
      <c r="D21" s="25">
        <v>7677053</v>
      </c>
      <c r="E21" s="19">
        <v>7140800</v>
      </c>
      <c r="F21" s="19">
        <v>7355000</v>
      </c>
    </row>
    <row r="22" spans="1:6" s="16" customFormat="1" ht="16.5">
      <c r="A22" s="13" t="s">
        <v>16</v>
      </c>
      <c r="B22" s="14" t="s">
        <v>17</v>
      </c>
      <c r="C22" s="15">
        <f>C23+C27</f>
        <v>45772878</v>
      </c>
      <c r="D22" s="15">
        <f>D23+D27</f>
        <v>47061378</v>
      </c>
      <c r="E22" s="15">
        <f>E23+E27</f>
        <v>48367434</v>
      </c>
      <c r="F22" s="15">
        <f>F23+F27</f>
        <v>46316800</v>
      </c>
    </row>
    <row r="23" spans="1:6" s="44" customFormat="1" ht="15">
      <c r="A23" s="17">
        <v>1</v>
      </c>
      <c r="B23" s="18" t="s">
        <v>18</v>
      </c>
      <c r="C23" s="19">
        <v>41590053</v>
      </c>
      <c r="D23" s="19">
        <v>44493802</v>
      </c>
      <c r="E23" s="19">
        <v>44526300</v>
      </c>
      <c r="F23" s="19">
        <v>45416800</v>
      </c>
    </row>
    <row r="24" spans="1:6" s="44" customFormat="1" ht="12.75">
      <c r="A24" s="20" t="s">
        <v>8</v>
      </c>
      <c r="B24" s="8" t="s">
        <v>19</v>
      </c>
      <c r="C24" s="26">
        <f>SUM(C25:C26)</f>
        <v>790654</v>
      </c>
      <c r="D24" s="26">
        <f>SUM(D25:D26)</f>
        <v>926000</v>
      </c>
      <c r="E24" s="26">
        <f>SUM(E25:E26)</f>
        <v>1306086</v>
      </c>
      <c r="F24" s="26">
        <f>SUM(F25:F26)</f>
        <v>1428351</v>
      </c>
    </row>
    <row r="25" spans="1:6" s="44" customFormat="1" ht="12.75">
      <c r="A25" s="22"/>
      <c r="B25" s="27" t="s">
        <v>21</v>
      </c>
      <c r="C25" s="26">
        <v>179802</v>
      </c>
      <c r="D25" s="26">
        <v>406491</v>
      </c>
      <c r="E25" s="26">
        <f>880000-68914</f>
        <v>811086</v>
      </c>
      <c r="F25" s="26">
        <f>1500000-479649</f>
        <v>1020351</v>
      </c>
    </row>
    <row r="26" spans="1:6" s="44" customFormat="1" ht="12.75">
      <c r="A26" s="22"/>
      <c r="B26" s="28" t="s">
        <v>22</v>
      </c>
      <c r="C26" s="26">
        <v>610852</v>
      </c>
      <c r="D26" s="26">
        <v>519509</v>
      </c>
      <c r="E26" s="26">
        <v>495000</v>
      </c>
      <c r="F26" s="26">
        <v>408000</v>
      </c>
    </row>
    <row r="27" spans="1:6" s="44" customFormat="1" ht="15">
      <c r="A27" s="17">
        <v>2</v>
      </c>
      <c r="B27" s="18" t="s">
        <v>23</v>
      </c>
      <c r="C27" s="19">
        <v>4182825</v>
      </c>
      <c r="D27" s="19">
        <v>2567576</v>
      </c>
      <c r="E27" s="19">
        <f>6197134-2356000</f>
        <v>3841134</v>
      </c>
      <c r="F27" s="19">
        <v>900000</v>
      </c>
    </row>
    <row r="28" spans="1:6" s="16" customFormat="1" ht="16.5">
      <c r="A28" s="13" t="s">
        <v>24</v>
      </c>
      <c r="B28" s="14" t="s">
        <v>25</v>
      </c>
      <c r="C28" s="15">
        <f>C15-C22</f>
        <v>-3519862</v>
      </c>
      <c r="D28" s="15">
        <f>D15-D22</f>
        <v>-2037768</v>
      </c>
      <c r="E28" s="15">
        <f>E15-E22</f>
        <v>-3654634</v>
      </c>
      <c r="F28" s="15">
        <f>F15-F22</f>
        <v>-262800</v>
      </c>
    </row>
    <row r="29" spans="1:6" s="30" customFormat="1" ht="38.25">
      <c r="A29" s="13" t="s">
        <v>26</v>
      </c>
      <c r="B29" s="29" t="s">
        <v>27</v>
      </c>
      <c r="C29" s="15">
        <v>9763000</v>
      </c>
      <c r="D29" s="15">
        <v>13587071</v>
      </c>
      <c r="E29" s="15">
        <f>SUM(D36)</f>
        <v>15048073</v>
      </c>
      <c r="F29" s="15">
        <f>SUM(E36)</f>
        <v>18702707</v>
      </c>
    </row>
    <row r="30" spans="1:6" s="31" customFormat="1" ht="30">
      <c r="A30" s="17">
        <v>1</v>
      </c>
      <c r="B30" s="11" t="s">
        <v>44</v>
      </c>
      <c r="C30" s="19">
        <v>3556671</v>
      </c>
      <c r="D30" s="19">
        <v>3801602</v>
      </c>
      <c r="E30" s="19">
        <v>7035005</v>
      </c>
      <c r="F30" s="19">
        <v>3836400</v>
      </c>
    </row>
    <row r="31" spans="1:6" s="31" customFormat="1" ht="38.25">
      <c r="A31" s="40" t="s">
        <v>8</v>
      </c>
      <c r="B31" s="39" t="s">
        <v>54</v>
      </c>
      <c r="C31" s="32" t="s">
        <v>20</v>
      </c>
      <c r="D31" s="41">
        <v>100000</v>
      </c>
      <c r="E31" s="41">
        <v>2900000</v>
      </c>
      <c r="F31" s="32" t="s">
        <v>20</v>
      </c>
    </row>
    <row r="32" spans="1:6" s="31" customFormat="1" ht="15">
      <c r="A32" s="17">
        <v>2</v>
      </c>
      <c r="B32" s="11" t="s">
        <v>28</v>
      </c>
      <c r="C32" s="19">
        <v>3000000</v>
      </c>
      <c r="D32" s="32" t="s">
        <v>20</v>
      </c>
      <c r="E32" s="32" t="s">
        <v>20</v>
      </c>
      <c r="F32" s="32" t="s">
        <v>20</v>
      </c>
    </row>
    <row r="33" spans="1:6" s="31" customFormat="1" ht="15">
      <c r="A33" s="17">
        <v>3</v>
      </c>
      <c r="B33" s="11" t="s">
        <v>46</v>
      </c>
      <c r="C33" s="19">
        <v>732600</v>
      </c>
      <c r="D33" s="19">
        <v>1340600</v>
      </c>
      <c r="E33" s="19">
        <v>1380371</v>
      </c>
      <c r="F33" s="19">
        <v>1573600</v>
      </c>
    </row>
    <row r="34" spans="1:6" s="31" customFormat="1" ht="51">
      <c r="A34" s="40" t="s">
        <v>8</v>
      </c>
      <c r="B34" s="39" t="s">
        <v>55</v>
      </c>
      <c r="C34" s="32" t="s">
        <v>20</v>
      </c>
      <c r="D34" s="32" t="s">
        <v>20</v>
      </c>
      <c r="E34" s="32" t="s">
        <v>20</v>
      </c>
      <c r="F34" s="41">
        <v>200000</v>
      </c>
    </row>
    <row r="35" spans="1:6" s="31" customFormat="1" ht="15">
      <c r="A35" s="17">
        <v>4</v>
      </c>
      <c r="B35" s="11" t="s">
        <v>29</v>
      </c>
      <c r="C35" s="19">
        <v>2000000</v>
      </c>
      <c r="D35" s="19">
        <v>1000000</v>
      </c>
      <c r="E35" s="19">
        <v>2000000</v>
      </c>
      <c r="F35" s="19">
        <v>2000000</v>
      </c>
    </row>
    <row r="36" spans="1:6" s="30" customFormat="1" ht="25.5">
      <c r="A36" s="13" t="s">
        <v>30</v>
      </c>
      <c r="B36" s="29" t="s">
        <v>31</v>
      </c>
      <c r="C36" s="15">
        <v>13587071</v>
      </c>
      <c r="D36" s="15">
        <f>SUM(D29,D30,-D33,-D35)</f>
        <v>15048073</v>
      </c>
      <c r="E36" s="15">
        <f>SUM(E29,E30,-E33,-E35)</f>
        <v>18702707</v>
      </c>
      <c r="F36" s="15">
        <f>SUM(F29,F30,-F33,-F35)</f>
        <v>18965507</v>
      </c>
    </row>
    <row r="37" spans="1:6" s="30" customFormat="1" ht="51" customHeight="1">
      <c r="A37" s="64" t="s">
        <v>32</v>
      </c>
      <c r="B37" s="62" t="s">
        <v>33</v>
      </c>
      <c r="C37" s="15">
        <v>3523254</v>
      </c>
      <c r="D37" s="15">
        <f>SUM(D33:D35,D24)</f>
        <v>3266600</v>
      </c>
      <c r="E37" s="15">
        <f>SUM(E33:E35,E24)</f>
        <v>4686457</v>
      </c>
      <c r="F37" s="15">
        <f>SUM(F33:F35,F24)</f>
        <v>5201951</v>
      </c>
    </row>
    <row r="38" spans="1:6" s="44" customFormat="1" ht="17.25" customHeight="1">
      <c r="A38" s="65"/>
      <c r="B38" s="63"/>
      <c r="C38" s="33">
        <f>C37/C15</f>
        <v>0.08338467483599277</v>
      </c>
      <c r="D38" s="33">
        <f>D37/D15</f>
        <v>0.07255304494686232</v>
      </c>
      <c r="E38" s="33">
        <f>E37/E15</f>
        <v>0.10481242507738277</v>
      </c>
      <c r="F38" s="33">
        <f>F37/F15</f>
        <v>0.1129532939592652</v>
      </c>
    </row>
    <row r="39" spans="1:6" s="30" customFormat="1" ht="25.5">
      <c r="A39" s="13" t="s">
        <v>34</v>
      </c>
      <c r="B39" s="29" t="s">
        <v>35</v>
      </c>
      <c r="C39" s="15">
        <f>SUM(C40:C42)</f>
        <v>13587071</v>
      </c>
      <c r="D39" s="15">
        <f>SUM(D40,D42)</f>
        <v>15048073</v>
      </c>
      <c r="E39" s="15">
        <f>SUM(E40,E42)</f>
        <v>18702707</v>
      </c>
      <c r="F39" s="15">
        <f>SUM(F40,F42)</f>
        <v>18965507</v>
      </c>
    </row>
    <row r="40" spans="1:6" s="31" customFormat="1" ht="15">
      <c r="A40" s="17">
        <v>1</v>
      </c>
      <c r="B40" s="11" t="s">
        <v>48</v>
      </c>
      <c r="C40" s="19">
        <v>5587071</v>
      </c>
      <c r="D40" s="32">
        <v>8048073</v>
      </c>
      <c r="E40" s="32">
        <f>D40+E30-E33</f>
        <v>13702707</v>
      </c>
      <c r="F40" s="32">
        <f>E40+F30-F33</f>
        <v>15965507</v>
      </c>
    </row>
    <row r="41" spans="1:6" s="31" customFormat="1" ht="38.25">
      <c r="A41" s="40" t="s">
        <v>8</v>
      </c>
      <c r="B41" s="39" t="s">
        <v>54</v>
      </c>
      <c r="C41" s="26">
        <v>0</v>
      </c>
      <c r="D41" s="41">
        <v>100000</v>
      </c>
      <c r="E41" s="41">
        <f>SUM(D41,E31)</f>
        <v>3000000</v>
      </c>
      <c r="F41" s="41">
        <f>E41-F34</f>
        <v>2800000</v>
      </c>
    </row>
    <row r="42" spans="1:6" s="31" customFormat="1" ht="15">
      <c r="A42" s="17">
        <v>2</v>
      </c>
      <c r="B42" s="11" t="s">
        <v>28</v>
      </c>
      <c r="C42" s="19">
        <v>8000000</v>
      </c>
      <c r="D42" s="32">
        <v>7000000</v>
      </c>
      <c r="E42" s="32">
        <v>5000000</v>
      </c>
      <c r="F42" s="32">
        <v>3000000</v>
      </c>
    </row>
    <row r="43" spans="1:6" s="30" customFormat="1" ht="38.25">
      <c r="A43" s="13" t="s">
        <v>36</v>
      </c>
      <c r="B43" s="29" t="s">
        <v>37</v>
      </c>
      <c r="C43" s="34">
        <f>C39/C15</f>
        <v>0.3215645245300359</v>
      </c>
      <c r="D43" s="34">
        <f>D39/D15</f>
        <v>0.33422626484193513</v>
      </c>
      <c r="E43" s="34">
        <f>E39/E15</f>
        <v>0.4182853008534469</v>
      </c>
      <c r="F43" s="34">
        <f>F39/F15</f>
        <v>0.4118102010683111</v>
      </c>
    </row>
    <row r="44" spans="1:6" ht="12.75">
      <c r="A44" s="43"/>
      <c r="C44" s="38"/>
      <c r="D44" s="38"/>
      <c r="E44" s="38"/>
      <c r="F44" s="45"/>
    </row>
    <row r="45" spans="1:6" ht="12.75">
      <c r="A45" s="43"/>
      <c r="F45" s="45"/>
    </row>
    <row r="46" spans="1:6" ht="12.75">
      <c r="A46" s="43"/>
      <c r="F46" s="45"/>
    </row>
    <row r="47" spans="1:6" ht="12.75">
      <c r="A47" s="43"/>
      <c r="F47" s="45"/>
    </row>
    <row r="48" spans="1:6" ht="12.75">
      <c r="A48" s="43"/>
      <c r="F48" s="45"/>
    </row>
    <row r="49" spans="1:6" ht="12.75">
      <c r="A49" s="43"/>
      <c r="F49" s="45"/>
    </row>
    <row r="50" spans="1:6" ht="12.75">
      <c r="A50" s="43"/>
      <c r="F50" s="45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8">
    <mergeCell ref="D9:F9"/>
    <mergeCell ref="B37:B38"/>
    <mergeCell ref="A37:A38"/>
    <mergeCell ref="D1:F1"/>
    <mergeCell ref="D2:F2"/>
    <mergeCell ref="D3:F3"/>
    <mergeCell ref="A5:F5"/>
    <mergeCell ref="A6:F6"/>
  </mergeCells>
  <printOptions/>
  <pageMargins left="0.48" right="0.49" top="0.34" bottom="1" header="0.24" footer="0.5"/>
  <pageSetup orientation="portrait" paperSize="9" scale="93" r:id="rId1"/>
  <headerFooter alignWithMargins="0">
    <oddFooter>&amp;C&amp;"Arial CE,Pogrubiony\&amp;12&amp;P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B10">
      <pane ySplit="615" topLeftCell="BM35" activePane="bottomLeft" state="split"/>
      <selection pane="topLeft" activeCell="A9" sqref="A9:B43"/>
      <selection pane="bottomLeft" activeCell="B12" sqref="A12:IV12"/>
    </sheetView>
  </sheetViews>
  <sheetFormatPr defaultColWidth="9.00390625" defaultRowHeight="12.75"/>
  <cols>
    <col min="1" max="1" width="4.375" style="35" customWidth="1"/>
    <col min="2" max="2" width="42.00390625" style="35" bestFit="1" customWidth="1"/>
    <col min="3" max="6" width="13.00390625" style="35" bestFit="1" customWidth="1"/>
    <col min="7" max="16384" width="9.125" style="35" customWidth="1"/>
  </cols>
  <sheetData>
    <row r="1" spans="4:6" ht="15">
      <c r="D1" s="66" t="s">
        <v>76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6.75" customHeight="1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68" t="s">
        <v>40</v>
      </c>
      <c r="B6" s="68"/>
      <c r="C6" s="68"/>
      <c r="D6" s="68"/>
      <c r="E6" s="68"/>
      <c r="F6" s="68"/>
    </row>
    <row r="7" ht="4.5" customHeight="1"/>
    <row r="8" ht="10.5" customHeight="1">
      <c r="F8" s="42" t="s">
        <v>49</v>
      </c>
    </row>
    <row r="9" spans="1:7" ht="12.75">
      <c r="A9" s="4" t="s">
        <v>0</v>
      </c>
      <c r="B9" s="4" t="s">
        <v>1</v>
      </c>
      <c r="C9" s="59" t="s">
        <v>4</v>
      </c>
      <c r="D9" s="69"/>
      <c r="E9" s="69"/>
      <c r="F9" s="70"/>
      <c r="G9" s="43"/>
    </row>
    <row r="10" spans="1:7" ht="12" customHeight="1">
      <c r="A10" s="5"/>
      <c r="B10" s="5"/>
      <c r="C10" s="4">
        <v>2007</v>
      </c>
      <c r="D10" s="4">
        <v>2008</v>
      </c>
      <c r="E10" s="4">
        <v>2009</v>
      </c>
      <c r="F10" s="4">
        <v>2010</v>
      </c>
      <c r="G10" s="43"/>
    </row>
    <row r="11" spans="1:7" ht="3.75" customHeight="1">
      <c r="A11" s="6"/>
      <c r="B11" s="6"/>
      <c r="C11" s="6"/>
      <c r="D11" s="6"/>
      <c r="E11" s="6"/>
      <c r="F11" s="6"/>
      <c r="G11" s="43"/>
    </row>
    <row r="12" ht="2.25" customHeight="1"/>
    <row r="13" spans="1: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ht="2.25" customHeight="1"/>
    <row r="15" spans="1:6" s="16" customFormat="1" ht="16.5">
      <c r="A15" s="13" t="s">
        <v>5</v>
      </c>
      <c r="B15" s="14" t="s">
        <v>6</v>
      </c>
      <c r="C15" s="15">
        <f>C16+C20+C21</f>
        <v>47800000</v>
      </c>
      <c r="D15" s="15">
        <f>D16+D20+D21</f>
        <v>49300000</v>
      </c>
      <c r="E15" s="15">
        <f>E16+E20+E21</f>
        <v>50800000</v>
      </c>
      <c r="F15" s="15">
        <f>F16+F20+F21</f>
        <v>52300000</v>
      </c>
    </row>
    <row r="16" spans="1:6" s="44" customFormat="1" ht="15">
      <c r="A16" s="17">
        <v>1</v>
      </c>
      <c r="B16" s="18" t="s">
        <v>7</v>
      </c>
      <c r="C16" s="19">
        <f>SUM(C17:C19)</f>
        <v>9400000</v>
      </c>
      <c r="D16" s="19">
        <f>SUM(D17:D19)</f>
        <v>9650000</v>
      </c>
      <c r="E16" s="19">
        <f>SUM(E17:E19)</f>
        <v>9900000</v>
      </c>
      <c r="F16" s="19">
        <f>SUM(F17:F19)</f>
        <v>10150000</v>
      </c>
    </row>
    <row r="17" spans="1:6" s="44" customFormat="1" ht="25.5">
      <c r="A17" s="20" t="s">
        <v>8</v>
      </c>
      <c r="B17" s="8" t="s">
        <v>9</v>
      </c>
      <c r="C17" s="21">
        <v>4710000</v>
      </c>
      <c r="D17" s="21">
        <v>4800000</v>
      </c>
      <c r="E17" s="21">
        <v>4950000</v>
      </c>
      <c r="F17" s="21">
        <v>5140000</v>
      </c>
    </row>
    <row r="18" spans="1:6" s="44" customFormat="1" ht="12.75">
      <c r="A18" s="22" t="s">
        <v>10</v>
      </c>
      <c r="B18" s="9" t="s">
        <v>11</v>
      </c>
      <c r="C18" s="23">
        <v>390000</v>
      </c>
      <c r="D18" s="23">
        <v>405000</v>
      </c>
      <c r="E18" s="23">
        <v>421000</v>
      </c>
      <c r="F18" s="23">
        <v>430000</v>
      </c>
    </row>
    <row r="19" spans="1:6" s="44" customFormat="1" ht="12.75">
      <c r="A19" s="22" t="s">
        <v>12</v>
      </c>
      <c r="B19" s="10" t="s">
        <v>13</v>
      </c>
      <c r="C19" s="24">
        <v>4300000</v>
      </c>
      <c r="D19" s="24">
        <v>4445000</v>
      </c>
      <c r="E19" s="24">
        <v>4529000</v>
      </c>
      <c r="F19" s="24">
        <v>4580000</v>
      </c>
    </row>
    <row r="20" spans="1:6" s="44" customFormat="1" ht="15">
      <c r="A20" s="17">
        <v>2</v>
      </c>
      <c r="B20" s="18" t="s">
        <v>14</v>
      </c>
      <c r="C20" s="19">
        <v>30800000</v>
      </c>
      <c r="D20" s="36">
        <v>31800000</v>
      </c>
      <c r="E20" s="19">
        <v>32800000</v>
      </c>
      <c r="F20" s="19">
        <v>33800000</v>
      </c>
    </row>
    <row r="21" spans="1:6" s="44" customFormat="1" ht="15">
      <c r="A21" s="17">
        <v>3</v>
      </c>
      <c r="B21" s="18" t="s">
        <v>15</v>
      </c>
      <c r="C21" s="19">
        <v>7600000</v>
      </c>
      <c r="D21" s="37">
        <v>7850000</v>
      </c>
      <c r="E21" s="19">
        <v>8100000</v>
      </c>
      <c r="F21" s="19">
        <v>8350000</v>
      </c>
    </row>
    <row r="22" spans="1:6" s="16" customFormat="1" ht="16.5">
      <c r="A22" s="13" t="s">
        <v>16</v>
      </c>
      <c r="B22" s="14" t="s">
        <v>17</v>
      </c>
      <c r="C22" s="15">
        <f>C23+C27</f>
        <v>46800000</v>
      </c>
      <c r="D22" s="15">
        <f>D23+D27</f>
        <v>47800000</v>
      </c>
      <c r="E22" s="15">
        <f>E23+E27</f>
        <v>48700000</v>
      </c>
      <c r="F22" s="15">
        <f>F23+F27</f>
        <v>49600000</v>
      </c>
    </row>
    <row r="23" spans="1:6" s="44" customFormat="1" ht="15">
      <c r="A23" s="17">
        <v>1</v>
      </c>
      <c r="B23" s="18" t="s">
        <v>18</v>
      </c>
      <c r="C23" s="19">
        <v>46300000</v>
      </c>
      <c r="D23" s="19">
        <v>47300000</v>
      </c>
      <c r="E23" s="19">
        <v>48200000</v>
      </c>
      <c r="F23" s="19">
        <v>49100000</v>
      </c>
    </row>
    <row r="24" spans="1:6" s="44" customFormat="1" ht="12.75">
      <c r="A24" s="20" t="s">
        <v>8</v>
      </c>
      <c r="B24" s="8" t="s">
        <v>19</v>
      </c>
      <c r="C24" s="26">
        <f>SUM(C25:C26)</f>
        <v>1344287</v>
      </c>
      <c r="D24" s="26">
        <f>SUM(D25:D26)</f>
        <v>1246085</v>
      </c>
      <c r="E24" s="26">
        <f>SUM(E25:E26)</f>
        <v>1066506</v>
      </c>
      <c r="F24" s="26">
        <f>SUM(F25:F26)</f>
        <v>938349</v>
      </c>
    </row>
    <row r="25" spans="1:6" s="44" customFormat="1" ht="12.75">
      <c r="A25" s="22"/>
      <c r="B25" s="27" t="s">
        <v>21</v>
      </c>
      <c r="C25" s="26">
        <f>1623000-524713</f>
        <v>1098287</v>
      </c>
      <c r="D25" s="26">
        <f>1621000-538915</f>
        <v>1082085</v>
      </c>
      <c r="E25" s="26">
        <f>1611000-544494</f>
        <v>1066506</v>
      </c>
      <c r="F25" s="26">
        <f>1463000-524651</f>
        <v>938349</v>
      </c>
    </row>
    <row r="26" spans="1:6" s="44" customFormat="1" ht="12.75">
      <c r="A26" s="22"/>
      <c r="B26" s="28" t="s">
        <v>22</v>
      </c>
      <c r="C26" s="26">
        <v>246000</v>
      </c>
      <c r="D26" s="26">
        <v>164000</v>
      </c>
      <c r="E26" s="26">
        <v>0</v>
      </c>
      <c r="F26" s="26">
        <v>0</v>
      </c>
    </row>
    <row r="27" spans="1:6" s="44" customFormat="1" ht="15">
      <c r="A27" s="17">
        <v>2</v>
      </c>
      <c r="B27" s="18" t="s">
        <v>23</v>
      </c>
      <c r="C27" s="19">
        <v>500000</v>
      </c>
      <c r="D27" s="19">
        <v>500000</v>
      </c>
      <c r="E27" s="19">
        <v>500000</v>
      </c>
      <c r="F27" s="19">
        <v>500000</v>
      </c>
    </row>
    <row r="28" spans="1:6" s="16" customFormat="1" ht="16.5">
      <c r="A28" s="13" t="s">
        <v>24</v>
      </c>
      <c r="B28" s="14" t="s">
        <v>25</v>
      </c>
      <c r="C28" s="15">
        <f>C15-C22</f>
        <v>1000000</v>
      </c>
      <c r="D28" s="15">
        <f>D15-D22</f>
        <v>1500000</v>
      </c>
      <c r="E28" s="15">
        <f>E15-E22</f>
        <v>2100000</v>
      </c>
      <c r="F28" s="15">
        <f>F15-F22</f>
        <v>2700000</v>
      </c>
    </row>
    <row r="29" spans="1:6" s="30" customFormat="1" ht="38.25">
      <c r="A29" s="13" t="s">
        <v>26</v>
      </c>
      <c r="B29" s="29" t="s">
        <v>27</v>
      </c>
      <c r="C29" s="15">
        <f>SUM('2003-2006'!F39)</f>
        <v>18965507</v>
      </c>
      <c r="D29" s="15">
        <f>SUM(C36)</f>
        <v>17965507</v>
      </c>
      <c r="E29" s="15">
        <f>SUM(D36)</f>
        <v>16465507</v>
      </c>
      <c r="F29" s="15">
        <f>SUM(E36)</f>
        <v>14365507</v>
      </c>
    </row>
    <row r="30" spans="1:6" s="31" customFormat="1" ht="30">
      <c r="A30" s="17">
        <v>1</v>
      </c>
      <c r="B30" s="11" t="s">
        <v>44</v>
      </c>
      <c r="C30" s="19">
        <v>2311000</v>
      </c>
      <c r="D30" s="19">
        <v>2169000</v>
      </c>
      <c r="E30" s="19">
        <v>1099000</v>
      </c>
      <c r="F30" s="19">
        <v>1019000</v>
      </c>
    </row>
    <row r="31" spans="1:6" s="31" customFormat="1" ht="38.25">
      <c r="A31" s="40" t="s">
        <v>8</v>
      </c>
      <c r="B31" s="39" t="s">
        <v>54</v>
      </c>
      <c r="C31" s="32" t="s">
        <v>20</v>
      </c>
      <c r="D31" s="32" t="s">
        <v>20</v>
      </c>
      <c r="E31" s="32" t="s">
        <v>20</v>
      </c>
      <c r="F31" s="32" t="s">
        <v>20</v>
      </c>
    </row>
    <row r="32" spans="1:6" s="31" customFormat="1" ht="15">
      <c r="A32" s="17">
        <v>2</v>
      </c>
      <c r="B32" s="11" t="s">
        <v>28</v>
      </c>
      <c r="C32" s="32" t="s">
        <v>20</v>
      </c>
      <c r="D32" s="32" t="s">
        <v>20</v>
      </c>
      <c r="E32" s="32" t="s">
        <v>20</v>
      </c>
      <c r="F32" s="32" t="s">
        <v>20</v>
      </c>
    </row>
    <row r="33" spans="1:6" s="31" customFormat="1" ht="15">
      <c r="A33" s="17">
        <v>3</v>
      </c>
      <c r="B33" s="11" t="s">
        <v>46</v>
      </c>
      <c r="C33" s="19">
        <v>2311000</v>
      </c>
      <c r="D33" s="19">
        <v>1669000</v>
      </c>
      <c r="E33" s="19">
        <v>3199000</v>
      </c>
      <c r="F33" s="19">
        <v>3719000</v>
      </c>
    </row>
    <row r="34" spans="1:6" s="31" customFormat="1" ht="51">
      <c r="A34" s="40" t="s">
        <v>8</v>
      </c>
      <c r="B34" s="39" t="s">
        <v>55</v>
      </c>
      <c r="C34" s="26">
        <v>200000</v>
      </c>
      <c r="D34" s="26">
        <v>200000</v>
      </c>
      <c r="E34" s="26">
        <v>500000</v>
      </c>
      <c r="F34" s="26">
        <v>500000</v>
      </c>
    </row>
    <row r="35" spans="1:6" s="31" customFormat="1" ht="15">
      <c r="A35" s="17">
        <v>4</v>
      </c>
      <c r="B35" s="11" t="s">
        <v>29</v>
      </c>
      <c r="C35" s="19">
        <v>1000000</v>
      </c>
      <c r="D35" s="19">
        <v>2000000</v>
      </c>
      <c r="E35" s="32" t="s">
        <v>20</v>
      </c>
      <c r="F35" s="32" t="s">
        <v>20</v>
      </c>
    </row>
    <row r="36" spans="1:6" s="30" customFormat="1" ht="25.5">
      <c r="A36" s="13" t="s">
        <v>30</v>
      </c>
      <c r="B36" s="29" t="s">
        <v>31</v>
      </c>
      <c r="C36" s="15">
        <f>SUM(C29,C30,-C33,-C35)</f>
        <v>17965507</v>
      </c>
      <c r="D36" s="15">
        <f>SUM(D29,D30,-D33,-D35)</f>
        <v>16465507</v>
      </c>
      <c r="E36" s="15">
        <f>SUM(E29,E30,-E33)</f>
        <v>14365507</v>
      </c>
      <c r="F36" s="15">
        <f>SUM(F29,F30,-F33)</f>
        <v>11665507</v>
      </c>
    </row>
    <row r="37" spans="1:6" s="30" customFormat="1" ht="39" customHeight="1">
      <c r="A37" s="64" t="s">
        <v>32</v>
      </c>
      <c r="B37" s="62" t="s">
        <v>33</v>
      </c>
      <c r="C37" s="15">
        <f>SUM(C33:C35,C24)</f>
        <v>4855287</v>
      </c>
      <c r="D37" s="15">
        <f>SUM(D33:D35,D24)</f>
        <v>5115085</v>
      </c>
      <c r="E37" s="15">
        <f>SUM(E33:E35,E24)</f>
        <v>4765506</v>
      </c>
      <c r="F37" s="15">
        <f>SUM(F33:F35,F24)</f>
        <v>5157349</v>
      </c>
    </row>
    <row r="38" spans="1:6" s="44" customFormat="1" ht="15.75" customHeight="1">
      <c r="A38" s="65"/>
      <c r="B38" s="63"/>
      <c r="C38" s="33">
        <f>C37/C15</f>
        <v>0.10157504184100419</v>
      </c>
      <c r="D38" s="33">
        <f>D37/D15</f>
        <v>0.10375425963488843</v>
      </c>
      <c r="E38" s="33">
        <f>E37/E15</f>
        <v>0.09380917322834646</v>
      </c>
      <c r="F38" s="33">
        <f>F37/F15</f>
        <v>0.09861087954110899</v>
      </c>
    </row>
    <row r="39" spans="1:6" s="30" customFormat="1" ht="25.5">
      <c r="A39" s="13" t="s">
        <v>34</v>
      </c>
      <c r="B39" s="29" t="s">
        <v>35</v>
      </c>
      <c r="C39" s="15">
        <f>SUM(C40,C42)</f>
        <v>17965507</v>
      </c>
      <c r="D39" s="15">
        <f>SUM(D40,D42)</f>
        <v>16465507</v>
      </c>
      <c r="E39" s="15">
        <f>SUM(E40,E42)</f>
        <v>14365507</v>
      </c>
      <c r="F39" s="15">
        <f>SUM(F40,F42)</f>
        <v>11665507</v>
      </c>
    </row>
    <row r="40" spans="1:6" s="31" customFormat="1" ht="15">
      <c r="A40" s="17">
        <v>1</v>
      </c>
      <c r="B40" s="11" t="s">
        <v>48</v>
      </c>
      <c r="C40" s="19">
        <f>SUM('2003-2006'!F40,'2007-2010'!C30,-'2007-2010'!C33)</f>
        <v>15965507</v>
      </c>
      <c r="D40" s="32">
        <f>C40+D30-D33</f>
        <v>16465507</v>
      </c>
      <c r="E40" s="32">
        <f>D40+E30-E33</f>
        <v>14365507</v>
      </c>
      <c r="F40" s="32">
        <f>E40+F30-F33</f>
        <v>11665507</v>
      </c>
    </row>
    <row r="41" spans="1:6" s="31" customFormat="1" ht="38.25">
      <c r="A41" s="40" t="s">
        <v>8</v>
      </c>
      <c r="B41" s="39" t="s">
        <v>54</v>
      </c>
      <c r="C41" s="41">
        <f>'2003-2006'!F41-'2007-2010'!C34</f>
        <v>2600000</v>
      </c>
      <c r="D41" s="41">
        <f>C41-D34</f>
        <v>2400000</v>
      </c>
      <c r="E41" s="41">
        <f>D41-E34</f>
        <v>1900000</v>
      </c>
      <c r="F41" s="41">
        <f>E41-F34</f>
        <v>1400000</v>
      </c>
    </row>
    <row r="42" spans="1:6" s="31" customFormat="1" ht="15">
      <c r="A42" s="17">
        <v>2</v>
      </c>
      <c r="B42" s="11" t="s">
        <v>28</v>
      </c>
      <c r="C42" s="19">
        <v>2000000</v>
      </c>
      <c r="D42" s="32">
        <v>0</v>
      </c>
      <c r="E42" s="32">
        <v>0</v>
      </c>
      <c r="F42" s="32">
        <v>0</v>
      </c>
    </row>
    <row r="43" spans="1:6" s="30" customFormat="1" ht="38.25">
      <c r="A43" s="13" t="s">
        <v>36</v>
      </c>
      <c r="B43" s="29" t="s">
        <v>37</v>
      </c>
      <c r="C43" s="34">
        <f>C39/C15</f>
        <v>0.3758474267782427</v>
      </c>
      <c r="D43" s="34">
        <f>D39/D15</f>
        <v>0.33398594320486813</v>
      </c>
      <c r="E43" s="34">
        <f>E39/E15</f>
        <v>0.28278557086614176</v>
      </c>
      <c r="F43" s="34">
        <f>F39/F15</f>
        <v>0.22304984703632888</v>
      </c>
    </row>
    <row r="44" spans="1:6" ht="12.75">
      <c r="A44" s="43"/>
      <c r="C44" s="38"/>
      <c r="D44" s="38"/>
      <c r="E44" s="38"/>
      <c r="F44" s="45"/>
    </row>
    <row r="45" spans="1:6" ht="12.75">
      <c r="A45" s="43"/>
      <c r="F45" s="45"/>
    </row>
    <row r="46" spans="1:6" ht="12.75">
      <c r="A46" s="43"/>
      <c r="F46" s="45"/>
    </row>
    <row r="47" spans="1:6" ht="12.75">
      <c r="A47" s="43"/>
      <c r="F47" s="45"/>
    </row>
    <row r="48" spans="1:6" ht="12.75">
      <c r="A48" s="43"/>
      <c r="F48" s="45"/>
    </row>
    <row r="49" spans="1:6" ht="12.75">
      <c r="A49" s="43"/>
      <c r="F49" s="45"/>
    </row>
    <row r="50" spans="1:6" ht="12.75">
      <c r="A50" s="43"/>
      <c r="F50" s="45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8">
    <mergeCell ref="D1:F1"/>
    <mergeCell ref="D2:F2"/>
    <mergeCell ref="D3:F3"/>
    <mergeCell ref="A5:F5"/>
    <mergeCell ref="A6:F6"/>
    <mergeCell ref="A37:A38"/>
    <mergeCell ref="B37:B38"/>
    <mergeCell ref="C9:F9"/>
  </mergeCells>
  <printOptions/>
  <pageMargins left="0.44" right="0.22" top="0.24" bottom="0.44" header="0.17" footer="0.17"/>
  <pageSetup horizontalDpi="600" verticalDpi="600" orientation="portrait" paperSize="9" r:id="rId1"/>
  <headerFooter alignWithMargins="0">
    <oddFooter>&amp;C&amp;"Arial CE,Pogrubiony\&amp;12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B10">
      <pane ySplit="630" topLeftCell="BM40" activePane="bottomLeft" state="split"/>
      <selection pane="topLeft" activeCell="A27" sqref="A27"/>
      <selection pane="bottomLeft" activeCell="E46" sqref="E46"/>
    </sheetView>
  </sheetViews>
  <sheetFormatPr defaultColWidth="9.00390625" defaultRowHeight="12.75"/>
  <cols>
    <col min="1" max="1" width="4.375" style="35" customWidth="1"/>
    <col min="2" max="2" width="42.00390625" style="35" bestFit="1" customWidth="1"/>
    <col min="3" max="6" width="13.00390625" style="35" bestFit="1" customWidth="1"/>
    <col min="7" max="16384" width="9.125" style="35" customWidth="1"/>
  </cols>
  <sheetData>
    <row r="1" spans="4:6" ht="15">
      <c r="D1" s="66" t="s">
        <v>76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6.75" customHeight="1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68" t="s">
        <v>41</v>
      </c>
      <c r="B6" s="68"/>
      <c r="C6" s="68"/>
      <c r="D6" s="68"/>
      <c r="E6" s="68"/>
      <c r="F6" s="68"/>
    </row>
    <row r="7" ht="3.75" customHeight="1"/>
    <row r="8" ht="12.75">
      <c r="F8" s="42" t="s">
        <v>49</v>
      </c>
    </row>
    <row r="9" spans="1:7" ht="12.75">
      <c r="A9" s="4" t="s">
        <v>0</v>
      </c>
      <c r="B9" s="4" t="s">
        <v>1</v>
      </c>
      <c r="C9" s="59" t="s">
        <v>4</v>
      </c>
      <c r="D9" s="69"/>
      <c r="E9" s="69"/>
      <c r="F9" s="70"/>
      <c r="G9" s="43"/>
    </row>
    <row r="10" spans="1:7" ht="12.75">
      <c r="A10" s="5"/>
      <c r="B10" s="5"/>
      <c r="C10" s="4">
        <v>2011</v>
      </c>
      <c r="D10" s="4">
        <v>2012</v>
      </c>
      <c r="E10" s="4">
        <v>2013</v>
      </c>
      <c r="F10" s="4">
        <v>2014</v>
      </c>
      <c r="G10" s="43"/>
    </row>
    <row r="11" spans="1:7" ht="4.5" customHeight="1">
      <c r="A11" s="6"/>
      <c r="B11" s="6"/>
      <c r="C11" s="6"/>
      <c r="D11" s="6"/>
      <c r="E11" s="6"/>
      <c r="F11" s="6"/>
      <c r="G11" s="43"/>
    </row>
    <row r="12" ht="2.25" customHeight="1"/>
    <row r="13" spans="1: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ht="2.25" customHeight="1"/>
    <row r="15" spans="1:6" s="16" customFormat="1" ht="16.5">
      <c r="A15" s="13" t="s">
        <v>5</v>
      </c>
      <c r="B15" s="14" t="s">
        <v>6</v>
      </c>
      <c r="C15" s="15">
        <f>C16+C20+C21</f>
        <v>53800000</v>
      </c>
      <c r="D15" s="15">
        <f>D16+D20+D21</f>
        <v>55400000</v>
      </c>
      <c r="E15" s="15">
        <f>E16+E20+E21</f>
        <v>56700000</v>
      </c>
      <c r="F15" s="15">
        <f>F16+F20+F21</f>
        <v>58400000</v>
      </c>
    </row>
    <row r="16" spans="1:6" s="44" customFormat="1" ht="15">
      <c r="A16" s="17">
        <v>1</v>
      </c>
      <c r="B16" s="18" t="s">
        <v>7</v>
      </c>
      <c r="C16" s="19">
        <f>SUM(C17:C19)</f>
        <v>10400000</v>
      </c>
      <c r="D16" s="19">
        <f>SUM(D17:D19)</f>
        <v>10700000</v>
      </c>
      <c r="E16" s="19">
        <f>SUM(E17:E19)</f>
        <v>10930000</v>
      </c>
      <c r="F16" s="19">
        <f>SUM(F17:F19)</f>
        <v>11260000</v>
      </c>
    </row>
    <row r="17" spans="1:6" s="44" customFormat="1" ht="25.5">
      <c r="A17" s="20" t="s">
        <v>8</v>
      </c>
      <c r="B17" s="8" t="s">
        <v>9</v>
      </c>
      <c r="C17" s="21">
        <v>5300000</v>
      </c>
      <c r="D17" s="21">
        <v>5500000</v>
      </c>
      <c r="E17" s="21">
        <v>5700000</v>
      </c>
      <c r="F17" s="21">
        <v>5900000</v>
      </c>
    </row>
    <row r="18" spans="1:6" s="44" customFormat="1" ht="12.75">
      <c r="A18" s="22" t="s">
        <v>10</v>
      </c>
      <c r="B18" s="9" t="s">
        <v>11</v>
      </c>
      <c r="C18" s="23">
        <v>440000</v>
      </c>
      <c r="D18" s="23">
        <v>450000</v>
      </c>
      <c r="E18" s="23">
        <v>460000</v>
      </c>
      <c r="F18" s="23">
        <v>470000</v>
      </c>
    </row>
    <row r="19" spans="1:6" s="44" customFormat="1" ht="12.75">
      <c r="A19" s="22" t="s">
        <v>12</v>
      </c>
      <c r="B19" s="10" t="s">
        <v>13</v>
      </c>
      <c r="C19" s="24">
        <v>4660000</v>
      </c>
      <c r="D19" s="24">
        <v>4750000</v>
      </c>
      <c r="E19" s="24">
        <v>4770000</v>
      </c>
      <c r="F19" s="24">
        <v>4890000</v>
      </c>
    </row>
    <row r="20" spans="1:6" s="44" customFormat="1" ht="15">
      <c r="A20" s="17">
        <v>2</v>
      </c>
      <c r="B20" s="18" t="s">
        <v>14</v>
      </c>
      <c r="C20" s="19">
        <v>34800000</v>
      </c>
      <c r="D20" s="36">
        <v>35850000</v>
      </c>
      <c r="E20" s="19">
        <v>36700000</v>
      </c>
      <c r="F20" s="19">
        <v>37800000</v>
      </c>
    </row>
    <row r="21" spans="1:6" s="44" customFormat="1" ht="15">
      <c r="A21" s="17">
        <v>3</v>
      </c>
      <c r="B21" s="18" t="s">
        <v>15</v>
      </c>
      <c r="C21" s="19">
        <v>8600000</v>
      </c>
      <c r="D21" s="37">
        <v>8850000</v>
      </c>
      <c r="E21" s="19">
        <v>9070000</v>
      </c>
      <c r="F21" s="19">
        <v>9340000</v>
      </c>
    </row>
    <row r="22" spans="1:6" s="16" customFormat="1" ht="16.5">
      <c r="A22" s="13" t="s">
        <v>16</v>
      </c>
      <c r="B22" s="14" t="s">
        <v>17</v>
      </c>
      <c r="C22" s="15">
        <f>C23+C27</f>
        <v>50600000</v>
      </c>
      <c r="D22" s="15">
        <f>D23+D27</f>
        <v>51641000</v>
      </c>
      <c r="E22" s="15">
        <f>E23+E27</f>
        <v>53580000</v>
      </c>
      <c r="F22" s="15">
        <f>F23+F27</f>
        <v>56030000</v>
      </c>
    </row>
    <row r="23" spans="1:6" s="44" customFormat="1" ht="15">
      <c r="A23" s="17">
        <v>1</v>
      </c>
      <c r="B23" s="18" t="s">
        <v>18</v>
      </c>
      <c r="C23" s="19">
        <v>50100000</v>
      </c>
      <c r="D23" s="19">
        <v>51141000</v>
      </c>
      <c r="E23" s="19">
        <v>52780000</v>
      </c>
      <c r="F23" s="19">
        <v>54630000</v>
      </c>
    </row>
    <row r="24" spans="1:6" s="44" customFormat="1" ht="12.75">
      <c r="A24" s="20" t="s">
        <v>8</v>
      </c>
      <c r="B24" s="8" t="s">
        <v>19</v>
      </c>
      <c r="C24" s="26">
        <f>SUM(C25:C26)</f>
        <v>701792</v>
      </c>
      <c r="D24" s="26">
        <f>SUM(D25:D26)</f>
        <v>543482</v>
      </c>
      <c r="E24" s="26">
        <f>SUM(E25:E26)</f>
        <v>315700</v>
      </c>
      <c r="F24" s="26">
        <f>SUM(F25:F26)</f>
        <v>161100</v>
      </c>
    </row>
    <row r="25" spans="1:6" s="44" customFormat="1" ht="12.75">
      <c r="A25" s="22"/>
      <c r="B25" s="27" t="s">
        <v>21</v>
      </c>
      <c r="C25" s="26">
        <f>1210000-508208</f>
        <v>701792</v>
      </c>
      <c r="D25" s="26">
        <f>1046000-502518</f>
        <v>543482</v>
      </c>
      <c r="E25" s="26">
        <f>800000-484300</f>
        <v>315700</v>
      </c>
      <c r="F25" s="26">
        <v>161100</v>
      </c>
    </row>
    <row r="26" spans="1:6" s="44" customFormat="1" ht="12.75">
      <c r="A26" s="22"/>
      <c r="B26" s="28" t="s">
        <v>22</v>
      </c>
      <c r="C26" s="26">
        <v>0</v>
      </c>
      <c r="D26" s="26">
        <v>0</v>
      </c>
      <c r="E26" s="26">
        <v>0</v>
      </c>
      <c r="F26" s="26">
        <v>0</v>
      </c>
    </row>
    <row r="27" spans="1:6" s="44" customFormat="1" ht="15">
      <c r="A27" s="17">
        <v>2</v>
      </c>
      <c r="B27" s="18" t="s">
        <v>23</v>
      </c>
      <c r="C27" s="19">
        <v>500000</v>
      </c>
      <c r="D27" s="19">
        <v>500000</v>
      </c>
      <c r="E27" s="19">
        <v>800000</v>
      </c>
      <c r="F27" s="19">
        <v>1400000</v>
      </c>
    </row>
    <row r="28" spans="1:6" s="16" customFormat="1" ht="16.5">
      <c r="A28" s="13" t="s">
        <v>24</v>
      </c>
      <c r="B28" s="14" t="s">
        <v>25</v>
      </c>
      <c r="C28" s="15">
        <f>C15-C22</f>
        <v>3200000</v>
      </c>
      <c r="D28" s="15">
        <f>D15-D22</f>
        <v>3759000</v>
      </c>
      <c r="E28" s="15">
        <f>E15-E22</f>
        <v>3120000</v>
      </c>
      <c r="F28" s="15">
        <f>F15-F22</f>
        <v>2370000</v>
      </c>
    </row>
    <row r="29" spans="1:6" s="30" customFormat="1" ht="38.25">
      <c r="A29" s="13" t="s">
        <v>26</v>
      </c>
      <c r="B29" s="29" t="s">
        <v>27</v>
      </c>
      <c r="C29" s="15">
        <f>SUM('2007-2010'!F36)</f>
        <v>11665507</v>
      </c>
      <c r="D29" s="15">
        <f>SUM(C36)</f>
        <v>8465507</v>
      </c>
      <c r="E29" s="15">
        <f>SUM(D36)</f>
        <v>4706507</v>
      </c>
      <c r="F29" s="15">
        <f>SUM(E36)</f>
        <v>1586507</v>
      </c>
    </row>
    <row r="30" spans="1:6" s="31" customFormat="1" ht="30">
      <c r="A30" s="17">
        <v>1</v>
      </c>
      <c r="B30" s="11" t="s">
        <v>44</v>
      </c>
      <c r="C30" s="19">
        <v>189000</v>
      </c>
      <c r="D30" s="19">
        <v>0</v>
      </c>
      <c r="E30" s="19">
        <v>0</v>
      </c>
      <c r="F30" s="19">
        <v>0</v>
      </c>
    </row>
    <row r="31" spans="1:6" s="31" customFormat="1" ht="38.25">
      <c r="A31" s="40" t="s">
        <v>8</v>
      </c>
      <c r="B31" s="39" t="s">
        <v>54</v>
      </c>
      <c r="C31" s="32" t="s">
        <v>20</v>
      </c>
      <c r="D31" s="32" t="s">
        <v>20</v>
      </c>
      <c r="E31" s="32" t="s">
        <v>20</v>
      </c>
      <c r="F31" s="32" t="s">
        <v>20</v>
      </c>
    </row>
    <row r="32" spans="1:6" s="31" customFormat="1" ht="15">
      <c r="A32" s="17">
        <v>2</v>
      </c>
      <c r="B32" s="11" t="s">
        <v>28</v>
      </c>
      <c r="C32" s="32" t="s">
        <v>20</v>
      </c>
      <c r="D32" s="32" t="s">
        <v>20</v>
      </c>
      <c r="E32" s="32" t="s">
        <v>20</v>
      </c>
      <c r="F32" s="32" t="s">
        <v>20</v>
      </c>
    </row>
    <row r="33" spans="1:6" s="31" customFormat="1" ht="15">
      <c r="A33" s="17">
        <v>3</v>
      </c>
      <c r="B33" s="11" t="s">
        <v>46</v>
      </c>
      <c r="C33" s="19">
        <v>3389000</v>
      </c>
      <c r="D33" s="19">
        <v>3759000</v>
      </c>
      <c r="E33" s="19">
        <v>3120000</v>
      </c>
      <c r="F33" s="19">
        <v>1586507</v>
      </c>
    </row>
    <row r="34" spans="1:6" s="31" customFormat="1" ht="51">
      <c r="A34" s="40" t="s">
        <v>8</v>
      </c>
      <c r="B34" s="39" t="s">
        <v>55</v>
      </c>
      <c r="C34" s="26">
        <v>700000</v>
      </c>
      <c r="D34" s="26">
        <v>700000</v>
      </c>
      <c r="E34" s="41" t="s">
        <v>20</v>
      </c>
      <c r="F34" s="41" t="s">
        <v>20</v>
      </c>
    </row>
    <row r="35" spans="1:6" s="31" customFormat="1" ht="15">
      <c r="A35" s="17">
        <v>4</v>
      </c>
      <c r="B35" s="11" t="s">
        <v>29</v>
      </c>
      <c r="C35" s="32" t="s">
        <v>20</v>
      </c>
      <c r="D35" s="32" t="s">
        <v>20</v>
      </c>
      <c r="E35" s="32" t="s">
        <v>20</v>
      </c>
      <c r="F35" s="32" t="s">
        <v>20</v>
      </c>
    </row>
    <row r="36" spans="1:6" s="30" customFormat="1" ht="25.5">
      <c r="A36" s="13" t="s">
        <v>30</v>
      </c>
      <c r="B36" s="29" t="s">
        <v>31</v>
      </c>
      <c r="C36" s="15">
        <f>SUM(C29,C30,-C33)</f>
        <v>8465507</v>
      </c>
      <c r="D36" s="15">
        <f>SUM(D29,D30,-D33)</f>
        <v>4706507</v>
      </c>
      <c r="E36" s="15">
        <f>SUM(E29,E30,-E33)</f>
        <v>1586507</v>
      </c>
      <c r="F36" s="15">
        <f>SUM(F29,F30,-F33)</f>
        <v>0</v>
      </c>
    </row>
    <row r="37" spans="1:6" s="30" customFormat="1" ht="39" customHeight="1">
      <c r="A37" s="64" t="s">
        <v>32</v>
      </c>
      <c r="B37" s="62" t="s">
        <v>33</v>
      </c>
      <c r="C37" s="15">
        <f>SUM(C33:C35,C24)</f>
        <v>4790792</v>
      </c>
      <c r="D37" s="15">
        <f>SUM(D33:D35,D24)</f>
        <v>5002482</v>
      </c>
      <c r="E37" s="15">
        <f>SUM(E33:E35,E24)</f>
        <v>3435700</v>
      </c>
      <c r="F37" s="15">
        <f>SUM(F33:F35,F24)</f>
        <v>1747607</v>
      </c>
    </row>
    <row r="38" spans="1:6" s="44" customFormat="1" ht="17.25" customHeight="1">
      <c r="A38" s="65"/>
      <c r="B38" s="63"/>
      <c r="C38" s="33">
        <f>C37/C15</f>
        <v>0.08904817843866171</v>
      </c>
      <c r="D38" s="33">
        <f>D37/D15</f>
        <v>0.09029750902527076</v>
      </c>
      <c r="E38" s="33">
        <f>E37/E15</f>
        <v>0.06059435626102293</v>
      </c>
      <c r="F38" s="33">
        <f>F37/F15</f>
        <v>0.029924777397260273</v>
      </c>
    </row>
    <row r="39" spans="1:6" s="30" customFormat="1" ht="25.5">
      <c r="A39" s="13" t="s">
        <v>34</v>
      </c>
      <c r="B39" s="29" t="s">
        <v>35</v>
      </c>
      <c r="C39" s="15">
        <f>SUM(C40,C42)</f>
        <v>8465507</v>
      </c>
      <c r="D39" s="15">
        <f>SUM(D40,D42)</f>
        <v>4706507</v>
      </c>
      <c r="E39" s="15">
        <f>SUM(E40,E42)</f>
        <v>1586507</v>
      </c>
      <c r="F39" s="15">
        <f>SUM(F40,F42)</f>
        <v>0</v>
      </c>
    </row>
    <row r="40" spans="1:6" s="31" customFormat="1" ht="15">
      <c r="A40" s="17">
        <v>1</v>
      </c>
      <c r="B40" s="11" t="s">
        <v>48</v>
      </c>
      <c r="C40" s="32">
        <f>SUM('2007-2010'!F40,'2011-2014'!C30,-'2011-2014'!C33)</f>
        <v>8465507</v>
      </c>
      <c r="D40" s="32">
        <f aca="true" t="shared" si="0" ref="D40:F41">C40-D33</f>
        <v>4706507</v>
      </c>
      <c r="E40" s="32">
        <f t="shared" si="0"/>
        <v>1586507</v>
      </c>
      <c r="F40" s="32">
        <f t="shared" si="0"/>
        <v>0</v>
      </c>
    </row>
    <row r="41" spans="1:6" s="31" customFormat="1" ht="38.25">
      <c r="A41" s="40" t="s">
        <v>8</v>
      </c>
      <c r="B41" s="39" t="s">
        <v>54</v>
      </c>
      <c r="C41" s="41">
        <f>'2007-2010'!F41-'2011-2014'!C34</f>
        <v>700000</v>
      </c>
      <c r="D41" s="41">
        <f t="shared" si="0"/>
        <v>0</v>
      </c>
      <c r="E41" s="41">
        <v>0</v>
      </c>
      <c r="F41" s="41">
        <v>0</v>
      </c>
    </row>
    <row r="42" spans="1:6" s="31" customFormat="1" ht="15">
      <c r="A42" s="17">
        <v>2</v>
      </c>
      <c r="B42" s="11" t="s">
        <v>28</v>
      </c>
      <c r="C42" s="32">
        <v>0</v>
      </c>
      <c r="D42" s="32">
        <v>0</v>
      </c>
      <c r="E42" s="32">
        <v>0</v>
      </c>
      <c r="F42" s="32">
        <v>0</v>
      </c>
    </row>
    <row r="43" spans="1:6" s="30" customFormat="1" ht="38.25">
      <c r="A43" s="13" t="s">
        <v>36</v>
      </c>
      <c r="B43" s="29" t="s">
        <v>37</v>
      </c>
      <c r="C43" s="34">
        <f>C39/C15</f>
        <v>0.1573514312267658</v>
      </c>
      <c r="D43" s="34">
        <f>D39/D15</f>
        <v>0.084955</v>
      </c>
      <c r="E43" s="34">
        <f>E39/E15</f>
        <v>0.027980723104056436</v>
      </c>
      <c r="F43" s="34">
        <f>F39/F15</f>
        <v>0</v>
      </c>
    </row>
    <row r="44" spans="1:6" ht="12.75">
      <c r="A44" s="43"/>
      <c r="C44" s="38"/>
      <c r="D44" s="38"/>
      <c r="E44" s="38"/>
      <c r="F44" s="45"/>
    </row>
    <row r="45" spans="1:6" ht="12.75">
      <c r="A45" s="43"/>
      <c r="F45" s="45"/>
    </row>
    <row r="46" spans="1:6" ht="12.75">
      <c r="A46" s="43"/>
      <c r="F46" s="45"/>
    </row>
    <row r="47" spans="1:6" ht="12.75">
      <c r="A47" s="43"/>
      <c r="F47" s="45"/>
    </row>
    <row r="48" spans="1:6" ht="12.75">
      <c r="A48" s="43"/>
      <c r="F48" s="45"/>
    </row>
    <row r="49" spans="1:6" ht="12.75">
      <c r="A49" s="43"/>
      <c r="F49" s="45"/>
    </row>
    <row r="50" spans="1:6" ht="12.75">
      <c r="A50" s="43"/>
      <c r="F50" s="45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8">
    <mergeCell ref="D1:F1"/>
    <mergeCell ref="D2:F2"/>
    <mergeCell ref="D3:F3"/>
    <mergeCell ref="A5:F5"/>
    <mergeCell ref="A6:F6"/>
    <mergeCell ref="C9:F9"/>
    <mergeCell ref="A37:A38"/>
    <mergeCell ref="B37:B38"/>
  </mergeCells>
  <printOptions/>
  <pageMargins left="0.44" right="0.22" top="0.21" bottom="0.64" header="0.17" footer="0.34"/>
  <pageSetup horizontalDpi="600" verticalDpi="600" orientation="portrait" paperSize="9" r:id="rId1"/>
  <headerFooter alignWithMargins="0">
    <oddFooter>&amp;C&amp;12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5">
      <selection activeCell="A9" sqref="A9:B43"/>
    </sheetView>
  </sheetViews>
  <sheetFormatPr defaultColWidth="9.00390625" defaultRowHeight="12.75"/>
  <cols>
    <col min="1" max="1" width="4.625" style="35" bestFit="1" customWidth="1"/>
    <col min="2" max="2" width="42.00390625" style="35" bestFit="1" customWidth="1"/>
    <col min="3" max="6" width="13.00390625" style="35" bestFit="1" customWidth="1"/>
    <col min="7" max="16384" width="9.125" style="35" customWidth="1"/>
  </cols>
  <sheetData>
    <row r="1" spans="4:6" ht="15">
      <c r="D1" s="66" t="s">
        <v>51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14.25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68" t="s">
        <v>42</v>
      </c>
      <c r="B6" s="68"/>
      <c r="C6" s="68"/>
      <c r="D6" s="68"/>
      <c r="E6" s="68"/>
      <c r="F6" s="68"/>
    </row>
    <row r="8" ht="12.75">
      <c r="F8" s="42" t="s">
        <v>49</v>
      </c>
    </row>
    <row r="9" spans="1:7" ht="12.75">
      <c r="A9" s="4" t="s">
        <v>0</v>
      </c>
      <c r="B9" s="4" t="s">
        <v>1</v>
      </c>
      <c r="C9" s="59" t="s">
        <v>4</v>
      </c>
      <c r="D9" s="69"/>
      <c r="E9" s="69"/>
      <c r="F9" s="70"/>
      <c r="G9" s="43"/>
    </row>
    <row r="10" spans="1:7" ht="12.75">
      <c r="A10" s="5"/>
      <c r="B10" s="5"/>
      <c r="C10" s="4">
        <v>2015</v>
      </c>
      <c r="D10" s="4">
        <v>2016</v>
      </c>
      <c r="E10" s="4">
        <v>2017</v>
      </c>
      <c r="F10" s="4">
        <v>2018</v>
      </c>
      <c r="G10" s="43"/>
    </row>
    <row r="11" spans="1:7" ht="12.75">
      <c r="A11" s="6"/>
      <c r="B11" s="6"/>
      <c r="C11" s="6"/>
      <c r="D11" s="6"/>
      <c r="E11" s="6"/>
      <c r="F11" s="6"/>
      <c r="G11" s="43"/>
    </row>
    <row r="12" ht="2.25" customHeight="1"/>
    <row r="13" spans="1: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ht="2.25" customHeight="1"/>
    <row r="15" spans="1:6" s="16" customFormat="1" ht="16.5">
      <c r="A15" s="13" t="s">
        <v>5</v>
      </c>
      <c r="B15" s="14" t="s">
        <v>6</v>
      </c>
      <c r="C15" s="15">
        <f>C16+C20+C21</f>
        <v>59600000</v>
      </c>
      <c r="D15" s="15">
        <f>D16+D20+D21</f>
        <v>60200000</v>
      </c>
      <c r="E15" s="15">
        <f>E16+E20+E21</f>
        <v>60800000</v>
      </c>
      <c r="F15" s="15">
        <f>F16+F20+F21</f>
        <v>61400000</v>
      </c>
    </row>
    <row r="16" spans="1:6" s="44" customFormat="1" ht="15">
      <c r="A16" s="17">
        <v>1</v>
      </c>
      <c r="B16" s="18" t="s">
        <v>7</v>
      </c>
      <c r="C16" s="19">
        <f>SUM(C17:C19)</f>
        <v>11470000</v>
      </c>
      <c r="D16" s="19">
        <f>SUM(D17:D19)</f>
        <v>11500000</v>
      </c>
      <c r="E16" s="19">
        <f>SUM(E17:E19)</f>
        <v>11600000</v>
      </c>
      <c r="F16" s="19">
        <f>SUM(F17:F19)</f>
        <v>11700000</v>
      </c>
    </row>
    <row r="17" spans="1:6" s="44" customFormat="1" ht="25.5">
      <c r="A17" s="20" t="s">
        <v>8</v>
      </c>
      <c r="B17" s="8" t="s">
        <v>9</v>
      </c>
      <c r="C17" s="21">
        <v>6100000</v>
      </c>
      <c r="D17" s="21">
        <v>6200000</v>
      </c>
      <c r="E17" s="21">
        <v>6300000</v>
      </c>
      <c r="F17" s="21">
        <v>6380000</v>
      </c>
    </row>
    <row r="18" spans="1:6" s="44" customFormat="1" ht="12.75">
      <c r="A18" s="22" t="s">
        <v>10</v>
      </c>
      <c r="B18" s="9" t="s">
        <v>11</v>
      </c>
      <c r="C18" s="23">
        <v>480000</v>
      </c>
      <c r="D18" s="23">
        <v>490000</v>
      </c>
      <c r="E18" s="23">
        <v>500000</v>
      </c>
      <c r="F18" s="23">
        <v>520000</v>
      </c>
    </row>
    <row r="19" spans="1:6" s="44" customFormat="1" ht="12.75">
      <c r="A19" s="22" t="s">
        <v>12</v>
      </c>
      <c r="B19" s="10" t="s">
        <v>13</v>
      </c>
      <c r="C19" s="24">
        <v>4890000</v>
      </c>
      <c r="D19" s="24">
        <v>4810000</v>
      </c>
      <c r="E19" s="24">
        <v>4800000</v>
      </c>
      <c r="F19" s="24">
        <v>4800000</v>
      </c>
    </row>
    <row r="20" spans="1:6" s="44" customFormat="1" ht="15">
      <c r="A20" s="17">
        <v>2</v>
      </c>
      <c r="B20" s="18" t="s">
        <v>14</v>
      </c>
      <c r="C20" s="19">
        <v>38600000</v>
      </c>
      <c r="D20" s="36">
        <v>39000000</v>
      </c>
      <c r="E20" s="19">
        <v>39400000</v>
      </c>
      <c r="F20" s="19">
        <v>39800000</v>
      </c>
    </row>
    <row r="21" spans="1:6" s="44" customFormat="1" ht="15">
      <c r="A21" s="17">
        <v>3</v>
      </c>
      <c r="B21" s="18" t="s">
        <v>15</v>
      </c>
      <c r="C21" s="19">
        <v>9530000</v>
      </c>
      <c r="D21" s="37">
        <v>9700000</v>
      </c>
      <c r="E21" s="19">
        <v>9800000</v>
      </c>
      <c r="F21" s="19">
        <v>9900000</v>
      </c>
    </row>
    <row r="22" spans="1:6" s="16" customFormat="1" ht="16.5">
      <c r="A22" s="13" t="s">
        <v>16</v>
      </c>
      <c r="B22" s="14" t="s">
        <v>17</v>
      </c>
      <c r="C22" s="15">
        <f>C23+C27</f>
        <v>58030000</v>
      </c>
      <c r="D22" s="15">
        <f>D23+D27</f>
        <v>59430000</v>
      </c>
      <c r="E22" s="15">
        <f>E23+E27</f>
        <v>60800000</v>
      </c>
      <c r="F22" s="15">
        <f>F23+F27</f>
        <v>62400000</v>
      </c>
    </row>
    <row r="23" spans="1:6" s="44" customFormat="1" ht="15">
      <c r="A23" s="17">
        <v>1</v>
      </c>
      <c r="B23" s="18" t="s">
        <v>18</v>
      </c>
      <c r="C23" s="19">
        <v>56530000</v>
      </c>
      <c r="D23" s="19">
        <v>57830000</v>
      </c>
      <c r="E23" s="19">
        <v>58900000</v>
      </c>
      <c r="F23" s="19">
        <v>60000000</v>
      </c>
    </row>
    <row r="24" spans="1:6" s="44" customFormat="1" ht="12.75">
      <c r="A24" s="20" t="s">
        <v>8</v>
      </c>
      <c r="B24" s="8" t="s">
        <v>19</v>
      </c>
      <c r="C24" s="26">
        <f>SUM(C25:C26)</f>
        <v>430000</v>
      </c>
      <c r="D24" s="26">
        <f>SUM(D25:D26)</f>
        <v>318000</v>
      </c>
      <c r="E24" s="26">
        <f>SUM(E25:E26)</f>
        <v>289000</v>
      </c>
      <c r="F24" s="26">
        <f>SUM(F25:F26)</f>
        <v>290000</v>
      </c>
    </row>
    <row r="25" spans="1:6" s="44" customFormat="1" ht="12.75">
      <c r="A25" s="22"/>
      <c r="B25" s="27" t="s">
        <v>21</v>
      </c>
      <c r="C25" s="26">
        <v>430000</v>
      </c>
      <c r="D25" s="26">
        <v>318000</v>
      </c>
      <c r="E25" s="26">
        <v>289000</v>
      </c>
      <c r="F25" s="26">
        <v>290000</v>
      </c>
    </row>
    <row r="26" spans="1:6" s="44" customFormat="1" ht="12.75">
      <c r="A26" s="22"/>
      <c r="B26" s="28" t="s">
        <v>22</v>
      </c>
      <c r="C26" s="26">
        <v>0</v>
      </c>
      <c r="D26" s="26">
        <v>0</v>
      </c>
      <c r="E26" s="26">
        <v>0</v>
      </c>
      <c r="F26" s="26">
        <v>0</v>
      </c>
    </row>
    <row r="27" spans="1:6" s="44" customFormat="1" ht="15">
      <c r="A27" s="17">
        <v>2</v>
      </c>
      <c r="B27" s="18" t="s">
        <v>23</v>
      </c>
      <c r="C27" s="19">
        <v>1500000</v>
      </c>
      <c r="D27" s="19">
        <v>1600000</v>
      </c>
      <c r="E27" s="19">
        <v>1900000</v>
      </c>
      <c r="F27" s="19">
        <v>2400000</v>
      </c>
    </row>
    <row r="28" spans="1:6" s="16" customFormat="1" ht="16.5">
      <c r="A28" s="13" t="s">
        <v>24</v>
      </c>
      <c r="B28" s="14" t="s">
        <v>25</v>
      </c>
      <c r="C28" s="15">
        <f>C15-C22</f>
        <v>1570000</v>
      </c>
      <c r="D28" s="15">
        <f>D15-D22</f>
        <v>770000</v>
      </c>
      <c r="E28" s="15">
        <f>E15-E22</f>
        <v>0</v>
      </c>
      <c r="F28" s="15">
        <f>F15-F22</f>
        <v>-1000000</v>
      </c>
    </row>
    <row r="29" spans="1:6" s="30" customFormat="1" ht="38.25">
      <c r="A29" s="13" t="s">
        <v>26</v>
      </c>
      <c r="B29" s="29" t="s">
        <v>27</v>
      </c>
      <c r="C29" s="15">
        <f>SUM('2011-2014'!F36)</f>
        <v>0</v>
      </c>
      <c r="D29" s="15">
        <f>SUM(C36)</f>
        <v>-1570000</v>
      </c>
      <c r="E29" s="15">
        <f>SUM(D36)</f>
        <v>-2340000</v>
      </c>
      <c r="F29" s="15">
        <f>SUM(E36)</f>
        <v>-2340000</v>
      </c>
    </row>
    <row r="30" spans="1:6" s="31" customFormat="1" ht="30">
      <c r="A30" s="17">
        <v>1</v>
      </c>
      <c r="B30" s="11" t="s">
        <v>44</v>
      </c>
      <c r="C30" s="19">
        <v>0</v>
      </c>
      <c r="D30" s="19">
        <v>0</v>
      </c>
      <c r="E30" s="19">
        <v>770000</v>
      </c>
      <c r="F30" s="19">
        <v>1940000</v>
      </c>
    </row>
    <row r="31" spans="1:6" s="31" customFormat="1" ht="38.25">
      <c r="A31" s="40" t="s">
        <v>8</v>
      </c>
      <c r="B31" s="39" t="s">
        <v>54</v>
      </c>
      <c r="C31" s="32" t="s">
        <v>20</v>
      </c>
      <c r="D31" s="32" t="s">
        <v>20</v>
      </c>
      <c r="E31" s="32" t="s">
        <v>20</v>
      </c>
      <c r="F31" s="32" t="s">
        <v>20</v>
      </c>
    </row>
    <row r="32" spans="1:6" s="31" customFormat="1" ht="15">
      <c r="A32" s="17">
        <v>2</v>
      </c>
      <c r="B32" s="11" t="s">
        <v>28</v>
      </c>
      <c r="C32" s="32" t="s">
        <v>20</v>
      </c>
      <c r="D32" s="32" t="s">
        <v>20</v>
      </c>
      <c r="E32" s="32" t="s">
        <v>20</v>
      </c>
      <c r="F32" s="32" t="s">
        <v>20</v>
      </c>
    </row>
    <row r="33" spans="1:6" s="31" customFormat="1" ht="15">
      <c r="A33" s="17">
        <v>3</v>
      </c>
      <c r="B33" s="11" t="s">
        <v>46</v>
      </c>
      <c r="C33" s="19">
        <v>1570000</v>
      </c>
      <c r="D33" s="19">
        <v>770000</v>
      </c>
      <c r="E33" s="19">
        <v>770000</v>
      </c>
      <c r="F33" s="19">
        <v>940000</v>
      </c>
    </row>
    <row r="34" spans="1:6" s="31" customFormat="1" ht="51">
      <c r="A34" s="40" t="s">
        <v>8</v>
      </c>
      <c r="B34" s="39" t="s">
        <v>55</v>
      </c>
      <c r="C34" s="26">
        <v>770000</v>
      </c>
      <c r="D34" s="26">
        <v>770000</v>
      </c>
      <c r="E34" s="26">
        <v>770000</v>
      </c>
      <c r="F34" s="26">
        <v>770000</v>
      </c>
    </row>
    <row r="35" spans="1:6" s="31" customFormat="1" ht="15">
      <c r="A35" s="17">
        <v>4</v>
      </c>
      <c r="B35" s="11" t="s">
        <v>29</v>
      </c>
      <c r="C35" s="32" t="s">
        <v>20</v>
      </c>
      <c r="D35" s="32" t="s">
        <v>20</v>
      </c>
      <c r="E35" s="32" t="s">
        <v>20</v>
      </c>
      <c r="F35" s="32" t="s">
        <v>20</v>
      </c>
    </row>
    <row r="36" spans="1:6" s="30" customFormat="1" ht="25.5">
      <c r="A36" s="13" t="s">
        <v>30</v>
      </c>
      <c r="B36" s="29" t="s">
        <v>31</v>
      </c>
      <c r="C36" s="15">
        <f>SUM(C29,C30,-C33)</f>
        <v>-1570000</v>
      </c>
      <c r="D36" s="15">
        <f>SUM(D29,D30,-D33)</f>
        <v>-2340000</v>
      </c>
      <c r="E36" s="15">
        <f>SUM(E29,E30,-E33)</f>
        <v>-2340000</v>
      </c>
      <c r="F36" s="15">
        <f>SUM(F29,F30,-F33)</f>
        <v>-1340000</v>
      </c>
    </row>
    <row r="37" spans="1:6" s="30" customFormat="1" ht="51" customHeight="1">
      <c r="A37" s="64" t="s">
        <v>32</v>
      </c>
      <c r="B37" s="62" t="s">
        <v>33</v>
      </c>
      <c r="C37" s="15">
        <f>SUM(C33:C35,C24)</f>
        <v>2770000</v>
      </c>
      <c r="D37" s="15">
        <f>SUM(D33:D35,D24)</f>
        <v>1858000</v>
      </c>
      <c r="E37" s="15">
        <f>SUM(E33:E35,E24)</f>
        <v>1829000</v>
      </c>
      <c r="F37" s="15">
        <f>SUM(F33:F35,F24)</f>
        <v>2000000</v>
      </c>
    </row>
    <row r="38" spans="1:6" s="44" customFormat="1" ht="17.25" customHeight="1">
      <c r="A38" s="65"/>
      <c r="B38" s="63"/>
      <c r="C38" s="33">
        <f>C37/C15</f>
        <v>0.04647651006711409</v>
      </c>
      <c r="D38" s="33">
        <f>D37/D15</f>
        <v>0.030863787375415282</v>
      </c>
      <c r="E38" s="33">
        <f>E37/E15</f>
        <v>0.030082236842105262</v>
      </c>
      <c r="F38" s="33">
        <f>F37/F15</f>
        <v>0.03257328990228013</v>
      </c>
    </row>
    <row r="39" spans="1:6" s="30" customFormat="1" ht="25.5">
      <c r="A39" s="13" t="s">
        <v>34</v>
      </c>
      <c r="B39" s="29" t="s">
        <v>35</v>
      </c>
      <c r="C39" s="15">
        <f>SUM(C40,C42)</f>
        <v>-1570000</v>
      </c>
      <c r="D39" s="15">
        <f>SUM(D40,D42)</f>
        <v>-2340000</v>
      </c>
      <c r="E39" s="15">
        <f>SUM(E40,E42)</f>
        <v>-2340000</v>
      </c>
      <c r="F39" s="15">
        <f>SUM(F40,F42)</f>
        <v>-1340000</v>
      </c>
    </row>
    <row r="40" spans="1:6" s="31" customFormat="1" ht="15">
      <c r="A40" s="17">
        <v>1</v>
      </c>
      <c r="B40" s="11" t="s">
        <v>48</v>
      </c>
      <c r="C40" s="32">
        <f>SUM('2011-2014'!F40,-C33)</f>
        <v>-1570000</v>
      </c>
      <c r="D40" s="32">
        <f>C40-D33</f>
        <v>-2340000</v>
      </c>
      <c r="E40" s="32">
        <f>D40+E30-E33</f>
        <v>-2340000</v>
      </c>
      <c r="F40" s="32">
        <f>E40+F30-F33</f>
        <v>-1340000</v>
      </c>
    </row>
    <row r="41" spans="1:6" s="31" customFormat="1" ht="38.25">
      <c r="A41" s="40" t="s">
        <v>8</v>
      </c>
      <c r="B41" s="39" t="s">
        <v>54</v>
      </c>
      <c r="C41" s="41">
        <f>'2011-2014'!F41-'2015-2018'!C34</f>
        <v>-770000</v>
      </c>
      <c r="D41" s="41">
        <f>C41-D34</f>
        <v>-1540000</v>
      </c>
      <c r="E41" s="41">
        <f>D41-E34</f>
        <v>-2310000</v>
      </c>
      <c r="F41" s="41">
        <f>E41-F34</f>
        <v>-3080000</v>
      </c>
    </row>
    <row r="42" spans="1:6" s="31" customFormat="1" ht="15">
      <c r="A42" s="17">
        <v>2</v>
      </c>
      <c r="B42" s="11" t="s">
        <v>28</v>
      </c>
      <c r="C42" s="32">
        <v>0</v>
      </c>
      <c r="D42" s="32">
        <v>0</v>
      </c>
      <c r="E42" s="32">
        <v>0</v>
      </c>
      <c r="F42" s="32">
        <v>0</v>
      </c>
    </row>
    <row r="43" spans="1:6" s="30" customFormat="1" ht="38.25">
      <c r="A43" s="13" t="s">
        <v>36</v>
      </c>
      <c r="B43" s="29" t="s">
        <v>37</v>
      </c>
      <c r="C43" s="34">
        <f>C39/C15</f>
        <v>-0.026342281879194632</v>
      </c>
      <c r="D43" s="34">
        <f>D39/D15</f>
        <v>-0.03887043189368771</v>
      </c>
      <c r="E43" s="34">
        <f>E39/E15</f>
        <v>-0.03848684210526316</v>
      </c>
      <c r="F43" s="34">
        <f>F39/F15</f>
        <v>-0.021824104234527686</v>
      </c>
    </row>
    <row r="44" spans="1:6" ht="12.75">
      <c r="A44" s="43"/>
      <c r="C44" s="38"/>
      <c r="D44" s="38"/>
      <c r="E44" s="38"/>
      <c r="F44" s="45"/>
    </row>
    <row r="45" spans="1:6" ht="12.75">
      <c r="A45" s="43"/>
      <c r="F45" s="45"/>
    </row>
    <row r="46" spans="1:6" ht="12.75">
      <c r="A46" s="43"/>
      <c r="F46" s="45"/>
    </row>
    <row r="47" spans="1:6" ht="12.75">
      <c r="A47" s="43"/>
      <c r="F47" s="45"/>
    </row>
    <row r="48" spans="1:6" ht="12.75">
      <c r="A48" s="43"/>
      <c r="F48" s="45"/>
    </row>
    <row r="49" spans="1:6" ht="12.75">
      <c r="A49" s="43"/>
      <c r="F49" s="45"/>
    </row>
    <row r="50" spans="1:6" ht="12.75">
      <c r="A50" s="43"/>
      <c r="F50" s="45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8">
    <mergeCell ref="D1:F1"/>
    <mergeCell ref="D2:F2"/>
    <mergeCell ref="D3:F3"/>
    <mergeCell ref="A5:F5"/>
    <mergeCell ref="A6:F6"/>
    <mergeCell ref="C9:F9"/>
    <mergeCell ref="A37:A38"/>
    <mergeCell ref="B37:B38"/>
  </mergeCells>
  <printOptions/>
  <pageMargins left="0.36" right="0.22" top="0.31" bottom="1" header="0.19" footer="0.5"/>
  <pageSetup horizontalDpi="600" verticalDpi="600" orientation="portrait" paperSize="9" r:id="rId1"/>
  <headerFooter alignWithMargins="0">
    <oddFooter>&amp;C&amp;"Arial CE,Pogrubiony\&amp;12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D1" sqref="D1:F3"/>
    </sheetView>
  </sheetViews>
  <sheetFormatPr defaultColWidth="9.00390625" defaultRowHeight="12.75"/>
  <cols>
    <col min="1" max="1" width="4.375" style="35" customWidth="1"/>
    <col min="2" max="2" width="42.375" style="35" customWidth="1"/>
    <col min="3" max="3" width="14.625" style="35" customWidth="1"/>
    <col min="4" max="6" width="13.125" style="35" customWidth="1"/>
    <col min="7" max="16384" width="9.125" style="35" customWidth="1"/>
  </cols>
  <sheetData>
    <row r="1" spans="4:6" ht="15">
      <c r="D1" s="66" t="s">
        <v>51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14.25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12"/>
      <c r="B6" s="12" t="s">
        <v>43</v>
      </c>
      <c r="C6" s="12"/>
      <c r="D6" s="12"/>
      <c r="E6" s="12"/>
      <c r="F6" s="12"/>
    </row>
    <row r="8" ht="12.75">
      <c r="E8" s="42" t="s">
        <v>49</v>
      </c>
    </row>
    <row r="9" spans="1:6" ht="12.75">
      <c r="A9" s="4" t="s">
        <v>0</v>
      </c>
      <c r="B9" s="4" t="s">
        <v>1</v>
      </c>
      <c r="C9" s="59" t="s">
        <v>4</v>
      </c>
      <c r="D9" s="69"/>
      <c r="E9" s="70"/>
      <c r="F9" s="43"/>
    </row>
    <row r="10" spans="1:6" ht="12.75">
      <c r="A10" s="5"/>
      <c r="B10" s="5"/>
      <c r="C10" s="4">
        <v>2019</v>
      </c>
      <c r="D10" s="4">
        <v>2020</v>
      </c>
      <c r="E10" s="4">
        <v>2021</v>
      </c>
      <c r="F10" s="43"/>
    </row>
    <row r="11" spans="1:6" ht="12.75">
      <c r="A11" s="6"/>
      <c r="B11" s="6"/>
      <c r="C11" s="6"/>
      <c r="D11" s="6"/>
      <c r="E11" s="6"/>
      <c r="F11" s="43"/>
    </row>
    <row r="12" ht="2.25" customHeight="1"/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ht="2.25" customHeight="1"/>
    <row r="15" spans="1:5" s="16" customFormat="1" ht="16.5">
      <c r="A15" s="13" t="s">
        <v>5</v>
      </c>
      <c r="B15" s="14" t="s">
        <v>6</v>
      </c>
      <c r="C15" s="15">
        <f>C16+C20+C21</f>
        <v>62200000</v>
      </c>
      <c r="D15" s="15">
        <f>D16+D20+D21</f>
        <v>63100000</v>
      </c>
      <c r="E15" s="15">
        <f>E16+E20+E21</f>
        <v>64060000</v>
      </c>
    </row>
    <row r="16" spans="1:5" s="44" customFormat="1" ht="15">
      <c r="A16" s="17">
        <v>1</v>
      </c>
      <c r="B16" s="18" t="s">
        <v>7</v>
      </c>
      <c r="C16" s="19">
        <f>SUM(C17:C19)</f>
        <v>11800000</v>
      </c>
      <c r="D16" s="19">
        <f>SUM(D17:D19)</f>
        <v>12000000</v>
      </c>
      <c r="E16" s="19">
        <f>SUM(E17:E19)</f>
        <v>12260000</v>
      </c>
    </row>
    <row r="17" spans="1:5" s="44" customFormat="1" ht="25.5">
      <c r="A17" s="20" t="s">
        <v>8</v>
      </c>
      <c r="B17" s="8" t="s">
        <v>9</v>
      </c>
      <c r="C17" s="21">
        <v>6400000</v>
      </c>
      <c r="D17" s="21">
        <v>6500000</v>
      </c>
      <c r="E17" s="21">
        <v>6600000</v>
      </c>
    </row>
    <row r="18" spans="1:5" s="44" customFormat="1" ht="12.75">
      <c r="A18" s="22" t="s">
        <v>10</v>
      </c>
      <c r="B18" s="9" t="s">
        <v>11</v>
      </c>
      <c r="C18" s="23">
        <v>530000</v>
      </c>
      <c r="D18" s="23">
        <v>540000</v>
      </c>
      <c r="E18" s="23">
        <v>560000</v>
      </c>
    </row>
    <row r="19" spans="1:5" s="44" customFormat="1" ht="12.75">
      <c r="A19" s="22" t="s">
        <v>12</v>
      </c>
      <c r="B19" s="10" t="s">
        <v>13</v>
      </c>
      <c r="C19" s="24">
        <v>4870000</v>
      </c>
      <c r="D19" s="24">
        <v>4960000</v>
      </c>
      <c r="E19" s="24">
        <v>5100000</v>
      </c>
    </row>
    <row r="20" spans="1:5" s="44" customFormat="1" ht="15">
      <c r="A20" s="17">
        <v>2</v>
      </c>
      <c r="B20" s="18" t="s">
        <v>14</v>
      </c>
      <c r="C20" s="19">
        <v>40400000</v>
      </c>
      <c r="D20" s="36">
        <v>41000000</v>
      </c>
      <c r="E20" s="19">
        <v>41600000</v>
      </c>
    </row>
    <row r="21" spans="1:5" s="44" customFormat="1" ht="15">
      <c r="A21" s="17">
        <v>3</v>
      </c>
      <c r="B21" s="18" t="s">
        <v>15</v>
      </c>
      <c r="C21" s="19">
        <v>10000000</v>
      </c>
      <c r="D21" s="37">
        <v>10100000</v>
      </c>
      <c r="E21" s="19">
        <v>10200000</v>
      </c>
    </row>
    <row r="22" spans="1:5" s="16" customFormat="1" ht="16.5">
      <c r="A22" s="13" t="s">
        <v>16</v>
      </c>
      <c r="B22" s="14" t="s">
        <v>17</v>
      </c>
      <c r="C22" s="15">
        <f>C23+C27</f>
        <v>62500000</v>
      </c>
      <c r="D22" s="15">
        <f>D23+D27</f>
        <v>63000000</v>
      </c>
      <c r="E22" s="15">
        <f>E23+E27</f>
        <v>63500000</v>
      </c>
    </row>
    <row r="23" spans="1:5" s="44" customFormat="1" ht="15">
      <c r="A23" s="17">
        <v>1</v>
      </c>
      <c r="B23" s="18" t="s">
        <v>18</v>
      </c>
      <c r="C23" s="19">
        <v>61000000</v>
      </c>
      <c r="D23" s="19">
        <v>61500000</v>
      </c>
      <c r="E23" s="19">
        <v>62500000</v>
      </c>
    </row>
    <row r="24" spans="1:5" s="44" customFormat="1" ht="12.75">
      <c r="A24" s="20" t="s">
        <v>8</v>
      </c>
      <c r="B24" s="8" t="s">
        <v>19</v>
      </c>
      <c r="C24" s="26">
        <f>SUM(C25:C26)</f>
        <v>300000</v>
      </c>
      <c r="D24" s="26">
        <v>310000</v>
      </c>
      <c r="E24" s="26">
        <f>SUM(E25:E26)</f>
        <v>350000</v>
      </c>
    </row>
    <row r="25" spans="1:5" s="44" customFormat="1" ht="12.75">
      <c r="A25" s="22"/>
      <c r="B25" s="27" t="s">
        <v>21</v>
      </c>
      <c r="C25" s="26">
        <v>300000</v>
      </c>
      <c r="D25" s="26">
        <v>310000</v>
      </c>
      <c r="E25" s="26">
        <v>350000</v>
      </c>
    </row>
    <row r="26" spans="1:5" s="44" customFormat="1" ht="12.75">
      <c r="A26" s="22"/>
      <c r="B26" s="28" t="s">
        <v>22</v>
      </c>
      <c r="C26" s="26">
        <v>0</v>
      </c>
      <c r="D26" s="26">
        <v>0</v>
      </c>
      <c r="E26" s="26">
        <v>0</v>
      </c>
    </row>
    <row r="27" spans="1:5" s="44" customFormat="1" ht="15">
      <c r="A27" s="17">
        <v>2</v>
      </c>
      <c r="B27" s="18" t="s">
        <v>23</v>
      </c>
      <c r="C27" s="19">
        <v>1500000</v>
      </c>
      <c r="D27" s="19">
        <v>1500000</v>
      </c>
      <c r="E27" s="19">
        <v>1000000</v>
      </c>
    </row>
    <row r="28" spans="1:5" s="16" customFormat="1" ht="16.5">
      <c r="A28" s="13" t="s">
        <v>24</v>
      </c>
      <c r="B28" s="14" t="s">
        <v>25</v>
      </c>
      <c r="C28" s="15">
        <f>C15-C22</f>
        <v>-300000</v>
      </c>
      <c r="D28" s="15">
        <f>D15-D22</f>
        <v>100000</v>
      </c>
      <c r="E28" s="15">
        <f>E15-E22</f>
        <v>560000</v>
      </c>
    </row>
    <row r="29" spans="1:5" s="30" customFormat="1" ht="38.25">
      <c r="A29" s="13" t="s">
        <v>26</v>
      </c>
      <c r="B29" s="29" t="s">
        <v>27</v>
      </c>
      <c r="C29" s="15">
        <f>SUM('2015-2018'!F36)</f>
        <v>-1340000</v>
      </c>
      <c r="D29" s="15">
        <f>SUM(C39)</f>
        <v>-1040000</v>
      </c>
      <c r="E29" s="15">
        <f>SUM(D36)</f>
        <v>-1140000</v>
      </c>
    </row>
    <row r="30" spans="1:5" s="31" customFormat="1" ht="30">
      <c r="A30" s="17">
        <v>1</v>
      </c>
      <c r="B30" s="11" t="s">
        <v>44</v>
      </c>
      <c r="C30" s="19">
        <v>1870000</v>
      </c>
      <c r="D30" s="19">
        <v>1500000</v>
      </c>
      <c r="E30" s="19">
        <v>1240000</v>
      </c>
    </row>
    <row r="31" spans="1:5" s="31" customFormat="1" ht="25.5">
      <c r="A31" s="40" t="s">
        <v>8</v>
      </c>
      <c r="B31" s="39" t="s">
        <v>45</v>
      </c>
      <c r="C31" s="32" t="s">
        <v>20</v>
      </c>
      <c r="D31" s="32" t="s">
        <v>20</v>
      </c>
      <c r="E31" s="32" t="s">
        <v>20</v>
      </c>
    </row>
    <row r="32" spans="1:5" s="31" customFormat="1" ht="15">
      <c r="A32" s="17">
        <v>2</v>
      </c>
      <c r="B32" s="11" t="s">
        <v>28</v>
      </c>
      <c r="C32" s="32" t="s">
        <v>20</v>
      </c>
      <c r="D32" s="32" t="s">
        <v>20</v>
      </c>
      <c r="E32" s="32" t="s">
        <v>20</v>
      </c>
    </row>
    <row r="33" spans="1:5" s="31" customFormat="1" ht="15">
      <c r="A33" s="17">
        <v>3</v>
      </c>
      <c r="B33" s="11" t="s">
        <v>46</v>
      </c>
      <c r="C33" s="19">
        <v>1570000</v>
      </c>
      <c r="D33" s="19">
        <v>1600000</v>
      </c>
      <c r="E33" s="19">
        <v>1800000</v>
      </c>
    </row>
    <row r="34" spans="1:5" s="31" customFormat="1" ht="25.5">
      <c r="A34" s="40" t="s">
        <v>8</v>
      </c>
      <c r="B34" s="39" t="s">
        <v>47</v>
      </c>
      <c r="C34" s="26">
        <v>770000</v>
      </c>
      <c r="D34" s="26">
        <v>770000</v>
      </c>
      <c r="E34" s="26">
        <v>760000</v>
      </c>
    </row>
    <row r="35" spans="1:5" s="31" customFormat="1" ht="15">
      <c r="A35" s="17">
        <v>4</v>
      </c>
      <c r="B35" s="11" t="s">
        <v>29</v>
      </c>
      <c r="C35" s="32" t="s">
        <v>20</v>
      </c>
      <c r="D35" s="32" t="s">
        <v>20</v>
      </c>
      <c r="E35" s="32" t="s">
        <v>20</v>
      </c>
    </row>
    <row r="36" spans="1:5" s="30" customFormat="1" ht="25.5">
      <c r="A36" s="13" t="s">
        <v>30</v>
      </c>
      <c r="B36" s="29" t="s">
        <v>31</v>
      </c>
      <c r="C36" s="15">
        <f>SUM(C29,C30,-C33)</f>
        <v>-1040000</v>
      </c>
      <c r="D36" s="15">
        <f>SUM(D29,D30,-D33)</f>
        <v>-1140000</v>
      </c>
      <c r="E36" s="15">
        <f>SUM(E29,E30,-E33)</f>
        <v>-1700000</v>
      </c>
    </row>
    <row r="37" spans="1:5" s="30" customFormat="1" ht="51" customHeight="1">
      <c r="A37" s="64" t="s">
        <v>32</v>
      </c>
      <c r="B37" s="62" t="s">
        <v>33</v>
      </c>
      <c r="C37" s="15">
        <f>SUM(C33:C35,C24)</f>
        <v>2640000</v>
      </c>
      <c r="D37" s="15">
        <f>SUM(D33:D35,D24)</f>
        <v>2680000</v>
      </c>
      <c r="E37" s="15">
        <f>SUM(E33:E35,E24)</f>
        <v>2910000</v>
      </c>
    </row>
    <row r="38" spans="1:5" s="44" customFormat="1" ht="17.25" customHeight="1">
      <c r="A38" s="65"/>
      <c r="B38" s="63"/>
      <c r="C38" s="33">
        <f>C37/C15</f>
        <v>0.04244372990353698</v>
      </c>
      <c r="D38" s="33">
        <f>D37/D15</f>
        <v>0.042472266244057054</v>
      </c>
      <c r="E38" s="33">
        <f>E37/E15</f>
        <v>0.04542616297221355</v>
      </c>
    </row>
    <row r="39" spans="1:5" s="30" customFormat="1" ht="25.5">
      <c r="A39" s="13" t="s">
        <v>34</v>
      </c>
      <c r="B39" s="29" t="s">
        <v>35</v>
      </c>
      <c r="C39" s="15">
        <f>SUM(C40,C42)</f>
        <v>-1040000</v>
      </c>
      <c r="D39" s="15">
        <f>SUM(D40,D42)</f>
        <v>-1140000</v>
      </c>
      <c r="E39" s="15">
        <f>SUM(E40,E42)</f>
        <v>-1700000</v>
      </c>
    </row>
    <row r="40" spans="1:5" s="31" customFormat="1" ht="15">
      <c r="A40" s="17">
        <v>1</v>
      </c>
      <c r="B40" s="11" t="s">
        <v>48</v>
      </c>
      <c r="C40" s="32">
        <f>SUM('2015-2018'!F40,'2019-2021'!C30,-'2019-2021'!C33)</f>
        <v>-1040000</v>
      </c>
      <c r="D40" s="32">
        <f>C40+D30-D33</f>
        <v>-1140000</v>
      </c>
      <c r="E40" s="32">
        <f>D40+E30-E33</f>
        <v>-1700000</v>
      </c>
    </row>
    <row r="41" spans="1:5" s="31" customFormat="1" ht="25.5">
      <c r="A41" s="40" t="s">
        <v>8</v>
      </c>
      <c r="B41" s="39" t="s">
        <v>45</v>
      </c>
      <c r="C41" s="41">
        <f>'2015-2018'!F41-'2019-2021'!C34</f>
        <v>-3850000</v>
      </c>
      <c r="D41" s="41">
        <f>C41-D34</f>
        <v>-4620000</v>
      </c>
      <c r="E41" s="41">
        <f>D41-E34</f>
        <v>-5380000</v>
      </c>
    </row>
    <row r="42" spans="1:5" s="31" customFormat="1" ht="15">
      <c r="A42" s="17">
        <v>2</v>
      </c>
      <c r="B42" s="11" t="s">
        <v>28</v>
      </c>
      <c r="C42" s="32">
        <v>0</v>
      </c>
      <c r="D42" s="32">
        <v>0</v>
      </c>
      <c r="E42" s="32">
        <v>0</v>
      </c>
    </row>
    <row r="43" spans="1:5" s="30" customFormat="1" ht="38.25">
      <c r="A43" s="13" t="s">
        <v>36</v>
      </c>
      <c r="B43" s="29" t="s">
        <v>37</v>
      </c>
      <c r="C43" s="34">
        <f>C39/C15</f>
        <v>-0.016720257234726688</v>
      </c>
      <c r="D43" s="34">
        <f>D39/D15</f>
        <v>-0.018066561014263075</v>
      </c>
      <c r="E43" s="34">
        <f>E39/E15</f>
        <v>-0.02653762098033094</v>
      </c>
    </row>
    <row r="44" spans="1:5" ht="12.75">
      <c r="A44" s="43"/>
      <c r="C44" s="38"/>
      <c r="D44" s="38"/>
      <c r="E44" s="38"/>
    </row>
    <row r="45" ht="12.75">
      <c r="A45" s="43"/>
    </row>
    <row r="46" ht="12.75">
      <c r="A46" s="43"/>
    </row>
    <row r="47" ht="12.75">
      <c r="A47" s="43"/>
    </row>
    <row r="48" ht="12.75">
      <c r="A48" s="43"/>
    </row>
    <row r="49" ht="12.75">
      <c r="A49" s="43"/>
    </row>
    <row r="50" ht="12.75">
      <c r="A50" s="43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7">
    <mergeCell ref="A37:A38"/>
    <mergeCell ref="B37:B38"/>
    <mergeCell ref="C9:E9"/>
    <mergeCell ref="D1:F1"/>
    <mergeCell ref="D2:F2"/>
    <mergeCell ref="D3:F3"/>
    <mergeCell ref="A5:F5"/>
  </mergeCells>
  <printOptions/>
  <pageMargins left="0.75" right="0.49" top="0.36" bottom="1" header="0.31" footer="0.5"/>
  <pageSetup horizontalDpi="600" verticalDpi="600" orientation="portrait" paperSize="9" r:id="rId1"/>
  <headerFooter alignWithMargins="0">
    <oddFooter>&amp;C&amp;"Arial CE,Pogrubiony\&amp;12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B1">
      <selection activeCell="B20" sqref="B20"/>
    </sheetView>
  </sheetViews>
  <sheetFormatPr defaultColWidth="9.00390625" defaultRowHeight="12.75"/>
  <cols>
    <col min="1" max="1" width="4.375" style="35" customWidth="1"/>
    <col min="2" max="2" width="42.375" style="35" customWidth="1"/>
    <col min="3" max="3" width="14.625" style="35" customWidth="1"/>
    <col min="4" max="6" width="13.125" style="35" customWidth="1"/>
    <col min="7" max="16384" width="9.125" style="35" customWidth="1"/>
  </cols>
  <sheetData>
    <row r="1" spans="4:6" ht="15">
      <c r="D1" s="66" t="s">
        <v>51</v>
      </c>
      <c r="E1" s="66"/>
      <c r="F1" s="66"/>
    </row>
    <row r="2" spans="4:6" ht="14.25">
      <c r="D2" s="67" t="s">
        <v>52</v>
      </c>
      <c r="E2" s="67"/>
      <c r="F2" s="67"/>
    </row>
    <row r="3" spans="4:6" ht="14.25">
      <c r="D3" s="67" t="s">
        <v>53</v>
      </c>
      <c r="E3" s="67"/>
      <c r="F3" s="67"/>
    </row>
    <row r="4" spans="4:6" ht="14.25">
      <c r="D4" s="2"/>
      <c r="E4" s="2"/>
      <c r="F4" s="2"/>
    </row>
    <row r="5" spans="1:6" s="3" customFormat="1" ht="18.75" customHeight="1">
      <c r="A5" s="68" t="s">
        <v>38</v>
      </c>
      <c r="B5" s="68"/>
      <c r="C5" s="68"/>
      <c r="D5" s="68"/>
      <c r="E5" s="68"/>
      <c r="F5" s="68"/>
    </row>
    <row r="6" spans="1:6" ht="18.75" customHeight="1">
      <c r="A6" s="12"/>
      <c r="B6" s="12" t="s">
        <v>50</v>
      </c>
      <c r="C6" s="12"/>
      <c r="D6" s="12"/>
      <c r="E6" s="12"/>
      <c r="F6" s="12"/>
    </row>
    <row r="8" ht="12.75">
      <c r="E8" s="42" t="s">
        <v>49</v>
      </c>
    </row>
    <row r="9" spans="1:6" ht="12.75">
      <c r="A9" s="4" t="s">
        <v>0</v>
      </c>
      <c r="B9" s="4" t="s">
        <v>1</v>
      </c>
      <c r="C9" s="59" t="s">
        <v>4</v>
      </c>
      <c r="D9" s="69"/>
      <c r="E9" s="70"/>
      <c r="F9" s="43"/>
    </row>
    <row r="10" spans="1:6" ht="12.75">
      <c r="A10" s="5"/>
      <c r="B10" s="5"/>
      <c r="C10" s="4">
        <v>2022</v>
      </c>
      <c r="D10" s="4">
        <v>2023</v>
      </c>
      <c r="E10" s="4">
        <v>2024</v>
      </c>
      <c r="F10" s="43"/>
    </row>
    <row r="11" spans="1:6" ht="12.75">
      <c r="A11" s="6"/>
      <c r="B11" s="6"/>
      <c r="C11" s="6"/>
      <c r="D11" s="6"/>
      <c r="E11" s="6"/>
      <c r="F11" s="43"/>
    </row>
    <row r="12" ht="2.25" customHeight="1"/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ht="2.25" customHeight="1"/>
    <row r="15" spans="1:5" s="16" customFormat="1" ht="16.5">
      <c r="A15" s="13" t="s">
        <v>5</v>
      </c>
      <c r="B15" s="14" t="s">
        <v>6</v>
      </c>
      <c r="C15" s="15">
        <f>C16+C20+C21</f>
        <v>65080000</v>
      </c>
      <c r="D15" s="15">
        <f>D16+D20+D21</f>
        <v>66000000</v>
      </c>
      <c r="E15" s="15">
        <f>E16+E20+E21</f>
        <v>67020000</v>
      </c>
    </row>
    <row r="16" spans="1:5" s="44" customFormat="1" ht="15">
      <c r="A16" s="17">
        <v>1</v>
      </c>
      <c r="B16" s="18" t="s">
        <v>7</v>
      </c>
      <c r="C16" s="19">
        <f>SUM(C17:C19)</f>
        <v>12580000</v>
      </c>
      <c r="D16" s="19">
        <f>SUM(D17:D19)</f>
        <v>12800000</v>
      </c>
      <c r="E16" s="19">
        <f>SUM(E17:E19)</f>
        <v>13120000</v>
      </c>
    </row>
    <row r="17" spans="1:5" s="44" customFormat="1" ht="25.5">
      <c r="A17" s="20" t="s">
        <v>8</v>
      </c>
      <c r="B17" s="8" t="s">
        <v>9</v>
      </c>
      <c r="C17" s="21">
        <v>6700000</v>
      </c>
      <c r="D17" s="21">
        <v>6800000</v>
      </c>
      <c r="E17" s="21">
        <v>7000000</v>
      </c>
    </row>
    <row r="18" spans="1:5" s="44" customFormat="1" ht="12.75">
      <c r="A18" s="22" t="s">
        <v>10</v>
      </c>
      <c r="B18" s="9" t="s">
        <v>11</v>
      </c>
      <c r="C18" s="23">
        <v>580000</v>
      </c>
      <c r="D18" s="23">
        <v>600000</v>
      </c>
      <c r="E18" s="23">
        <v>620000</v>
      </c>
    </row>
    <row r="19" spans="1:5" s="44" customFormat="1" ht="12.75">
      <c r="A19" s="22" t="s">
        <v>12</v>
      </c>
      <c r="B19" s="10" t="s">
        <v>13</v>
      </c>
      <c r="C19" s="24">
        <v>5300000</v>
      </c>
      <c r="D19" s="24">
        <v>5400000</v>
      </c>
      <c r="E19" s="24">
        <v>5500000</v>
      </c>
    </row>
    <row r="20" spans="1:5" s="44" customFormat="1" ht="15">
      <c r="A20" s="17">
        <v>2</v>
      </c>
      <c r="B20" s="18" t="s">
        <v>14</v>
      </c>
      <c r="C20" s="19">
        <v>42200000</v>
      </c>
      <c r="D20" s="36">
        <v>42800000</v>
      </c>
      <c r="E20" s="19">
        <v>43400000</v>
      </c>
    </row>
    <row r="21" spans="1:5" s="44" customFormat="1" ht="15">
      <c r="A21" s="17">
        <v>3</v>
      </c>
      <c r="B21" s="18" t="s">
        <v>15</v>
      </c>
      <c r="C21" s="19">
        <v>10300000</v>
      </c>
      <c r="D21" s="37">
        <v>10400000</v>
      </c>
      <c r="E21" s="19">
        <v>10500000</v>
      </c>
    </row>
    <row r="22" spans="1:5" s="16" customFormat="1" ht="16.5">
      <c r="A22" s="13" t="s">
        <v>16</v>
      </c>
      <c r="B22" s="14" t="s">
        <v>17</v>
      </c>
      <c r="C22" s="15">
        <f>C23+C27</f>
        <v>63500000</v>
      </c>
      <c r="D22" s="15">
        <f>D23+D27</f>
        <v>64000000</v>
      </c>
      <c r="E22" s="15">
        <f>E23+E27</f>
        <v>65000000</v>
      </c>
    </row>
    <row r="23" spans="1:5" s="44" customFormat="1" ht="15">
      <c r="A23" s="17">
        <v>1</v>
      </c>
      <c r="B23" s="18" t="s">
        <v>18</v>
      </c>
      <c r="C23" s="19">
        <v>63500000</v>
      </c>
      <c r="D23" s="19">
        <v>64000000</v>
      </c>
      <c r="E23" s="19">
        <v>65000000</v>
      </c>
    </row>
    <row r="24" spans="1:5" s="44" customFormat="1" ht="12.75">
      <c r="A24" s="20" t="s">
        <v>8</v>
      </c>
      <c r="B24" s="8" t="s">
        <v>19</v>
      </c>
      <c r="C24" s="26">
        <f>SUM(C25:C26)</f>
        <v>280000</v>
      </c>
      <c r="D24" s="26">
        <f>SUM(D25:D26)</f>
        <v>180000</v>
      </c>
      <c r="E24" s="26">
        <f>SUM(E25:E26)</f>
        <v>60000</v>
      </c>
    </row>
    <row r="25" spans="1:5" s="44" customFormat="1" ht="12.75">
      <c r="A25" s="22"/>
      <c r="B25" s="27" t="s">
        <v>21</v>
      </c>
      <c r="C25" s="26">
        <v>280000</v>
      </c>
      <c r="D25" s="26">
        <v>180000</v>
      </c>
      <c r="E25" s="26">
        <v>60000</v>
      </c>
    </row>
    <row r="26" spans="1:5" s="44" customFormat="1" ht="12.75">
      <c r="A26" s="22"/>
      <c r="B26" s="28" t="s">
        <v>22</v>
      </c>
      <c r="C26" s="26">
        <v>0</v>
      </c>
      <c r="D26" s="26">
        <v>0</v>
      </c>
      <c r="E26" s="26">
        <v>0</v>
      </c>
    </row>
    <row r="27" spans="1:5" s="44" customFormat="1" ht="15">
      <c r="A27" s="17">
        <v>2</v>
      </c>
      <c r="B27" s="18" t="s">
        <v>23</v>
      </c>
      <c r="C27" s="19">
        <v>0</v>
      </c>
      <c r="D27" s="19">
        <v>0</v>
      </c>
      <c r="E27" s="19">
        <v>0</v>
      </c>
    </row>
    <row r="28" spans="1:5" s="16" customFormat="1" ht="16.5">
      <c r="A28" s="13" t="s">
        <v>24</v>
      </c>
      <c r="B28" s="14" t="s">
        <v>25</v>
      </c>
      <c r="C28" s="15">
        <f>C15-C22</f>
        <v>1580000</v>
      </c>
      <c r="D28" s="15">
        <f>D15-D22</f>
        <v>2000000</v>
      </c>
      <c r="E28" s="15">
        <f>E15-E22</f>
        <v>2020000</v>
      </c>
    </row>
    <row r="29" spans="1:5" s="30" customFormat="1" ht="38.25">
      <c r="A29" s="13" t="s">
        <v>26</v>
      </c>
      <c r="B29" s="29" t="s">
        <v>27</v>
      </c>
      <c r="C29" s="15">
        <f>SUM('2019-2021'!E39)</f>
        <v>-1700000</v>
      </c>
      <c r="D29" s="15">
        <f>SUM(C39)</f>
        <v>-3700000</v>
      </c>
      <c r="E29" s="15">
        <f>SUM(D36)</f>
        <v>-5700000</v>
      </c>
    </row>
    <row r="30" spans="1:5" s="31" customFormat="1" ht="30">
      <c r="A30" s="17">
        <v>1</v>
      </c>
      <c r="B30" s="11" t="s">
        <v>44</v>
      </c>
      <c r="C30" s="19">
        <v>0</v>
      </c>
      <c r="D30" s="19">
        <v>0</v>
      </c>
      <c r="E30" s="19">
        <v>0</v>
      </c>
    </row>
    <row r="31" spans="1:5" s="31" customFormat="1" ht="25.5">
      <c r="A31" s="40" t="s">
        <v>8</v>
      </c>
      <c r="B31" s="39" t="s">
        <v>45</v>
      </c>
      <c r="C31" s="32" t="s">
        <v>20</v>
      </c>
      <c r="D31" s="32" t="s">
        <v>20</v>
      </c>
      <c r="E31" s="32" t="s">
        <v>20</v>
      </c>
    </row>
    <row r="32" spans="1:5" s="31" customFormat="1" ht="15">
      <c r="A32" s="17">
        <v>2</v>
      </c>
      <c r="B32" s="11" t="s">
        <v>28</v>
      </c>
      <c r="C32" s="32" t="s">
        <v>20</v>
      </c>
      <c r="D32" s="32" t="s">
        <v>20</v>
      </c>
      <c r="E32" s="32" t="s">
        <v>20</v>
      </c>
    </row>
    <row r="33" spans="1:5" s="31" customFormat="1" ht="15">
      <c r="A33" s="17">
        <v>3</v>
      </c>
      <c r="B33" s="11" t="s">
        <v>46</v>
      </c>
      <c r="C33" s="19">
        <v>2000000</v>
      </c>
      <c r="D33" s="19">
        <v>2000000</v>
      </c>
      <c r="E33" s="19">
        <v>516507</v>
      </c>
    </row>
    <row r="34" spans="1:5" s="31" customFormat="1" ht="25.5">
      <c r="A34" s="40" t="s">
        <v>8</v>
      </c>
      <c r="B34" s="39" t="s">
        <v>47</v>
      </c>
      <c r="C34" s="26">
        <v>0</v>
      </c>
      <c r="D34" s="26">
        <v>0</v>
      </c>
      <c r="E34" s="26">
        <v>0</v>
      </c>
    </row>
    <row r="35" spans="1:5" s="31" customFormat="1" ht="15">
      <c r="A35" s="17">
        <v>4</v>
      </c>
      <c r="B35" s="11" t="s">
        <v>29</v>
      </c>
      <c r="C35" s="32" t="s">
        <v>20</v>
      </c>
      <c r="D35" s="32" t="s">
        <v>20</v>
      </c>
      <c r="E35" s="32" t="s">
        <v>20</v>
      </c>
    </row>
    <row r="36" spans="1:5" s="30" customFormat="1" ht="25.5">
      <c r="A36" s="13" t="s">
        <v>30</v>
      </c>
      <c r="B36" s="29" t="s">
        <v>31</v>
      </c>
      <c r="C36" s="15">
        <f>SUM(C29,C30,-C33)</f>
        <v>-3700000</v>
      </c>
      <c r="D36" s="15">
        <f>SUM(D29,D30,-D33)</f>
        <v>-5700000</v>
      </c>
      <c r="E36" s="15">
        <f>SUM(E29,E30,-E33)</f>
        <v>-6216507</v>
      </c>
    </row>
    <row r="37" spans="1:5" s="30" customFormat="1" ht="51" customHeight="1">
      <c r="A37" s="64" t="s">
        <v>32</v>
      </c>
      <c r="B37" s="62" t="s">
        <v>33</v>
      </c>
      <c r="C37" s="15">
        <f>SUM(C33:C35,C24)</f>
        <v>2280000</v>
      </c>
      <c r="D37" s="15">
        <f>SUM(D33:D35,D24)</f>
        <v>2180000</v>
      </c>
      <c r="E37" s="15">
        <f>SUM(E33:E35,E24)</f>
        <v>576507</v>
      </c>
    </row>
    <row r="38" spans="1:5" s="44" customFormat="1" ht="17.25" customHeight="1">
      <c r="A38" s="65"/>
      <c r="B38" s="63"/>
      <c r="C38" s="33">
        <f>C37/C15</f>
        <v>0.03503380454824831</v>
      </c>
      <c r="D38" s="33">
        <f>D37/D15</f>
        <v>0.03303030303030303</v>
      </c>
      <c r="E38" s="33">
        <f>E37/E15</f>
        <v>0.008602014324082363</v>
      </c>
    </row>
    <row r="39" spans="1:5" s="30" customFormat="1" ht="25.5">
      <c r="A39" s="13" t="s">
        <v>34</v>
      </c>
      <c r="B39" s="29" t="s">
        <v>35</v>
      </c>
      <c r="C39" s="15">
        <f>SUM(C40,C42)</f>
        <v>-3700000</v>
      </c>
      <c r="D39" s="15">
        <f>SUM(D40,D42)</f>
        <v>-5700000</v>
      </c>
      <c r="E39" s="15">
        <f>SUM(E40,E42)</f>
        <v>-6216507</v>
      </c>
    </row>
    <row r="40" spans="1:5" s="31" customFormat="1" ht="15">
      <c r="A40" s="17">
        <v>1</v>
      </c>
      <c r="B40" s="11" t="s">
        <v>48</v>
      </c>
      <c r="C40" s="32">
        <f>SUM('2019-2021'!E40,-'2022-2024'!C33)</f>
        <v>-3700000</v>
      </c>
      <c r="D40" s="32">
        <f>C40+D30-D33</f>
        <v>-5700000</v>
      </c>
      <c r="E40" s="32">
        <f>D40+E30-E33</f>
        <v>-6216507</v>
      </c>
    </row>
    <row r="41" spans="1:5" s="31" customFormat="1" ht="25.5">
      <c r="A41" s="40" t="s">
        <v>8</v>
      </c>
      <c r="B41" s="39" t="s">
        <v>45</v>
      </c>
      <c r="C41" s="41">
        <v>0</v>
      </c>
      <c r="D41" s="41">
        <v>0</v>
      </c>
      <c r="E41" s="41">
        <v>0</v>
      </c>
    </row>
    <row r="42" spans="1:5" s="31" customFormat="1" ht="15">
      <c r="A42" s="17">
        <v>2</v>
      </c>
      <c r="B42" s="11" t="s">
        <v>28</v>
      </c>
      <c r="C42" s="32">
        <v>0</v>
      </c>
      <c r="D42" s="32">
        <v>0</v>
      </c>
      <c r="E42" s="32">
        <v>0</v>
      </c>
    </row>
    <row r="43" spans="1:5" s="30" customFormat="1" ht="38.25">
      <c r="A43" s="13" t="s">
        <v>36</v>
      </c>
      <c r="B43" s="29" t="s">
        <v>37</v>
      </c>
      <c r="C43" s="34">
        <f>C39/C15</f>
        <v>-0.05685310387215734</v>
      </c>
      <c r="D43" s="34">
        <f>D39/D15</f>
        <v>-0.08636363636363636</v>
      </c>
      <c r="E43" s="34">
        <f>E39/E15</f>
        <v>-0.09275599820948971</v>
      </c>
    </row>
    <row r="44" spans="1:5" ht="12.75">
      <c r="A44" s="43"/>
      <c r="C44" s="38"/>
      <c r="D44" s="38"/>
      <c r="E44" s="38"/>
    </row>
    <row r="45" ht="12.75">
      <c r="A45" s="43"/>
    </row>
    <row r="46" ht="12.75">
      <c r="A46" s="43"/>
    </row>
    <row r="47" ht="12.75">
      <c r="A47" s="43"/>
    </row>
    <row r="48" ht="12.75">
      <c r="A48" s="43"/>
    </row>
    <row r="49" ht="12.75">
      <c r="A49" s="43"/>
    </row>
    <row r="50" ht="12.75">
      <c r="A50" s="43"/>
    </row>
    <row r="51" spans="1:6" ht="12.75">
      <c r="A51" s="43"/>
      <c r="F51" s="45"/>
    </row>
    <row r="52" spans="1:6" ht="12.75">
      <c r="A52" s="43"/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</sheetData>
  <mergeCells count="7">
    <mergeCell ref="C9:E9"/>
    <mergeCell ref="A37:A38"/>
    <mergeCell ref="B37:B38"/>
    <mergeCell ref="D1:F1"/>
    <mergeCell ref="D2:F2"/>
    <mergeCell ref="D3:F3"/>
    <mergeCell ref="A5:F5"/>
  </mergeCells>
  <printOptions/>
  <pageMargins left="0.75" right="0.44" top="0.24" bottom="0.47" header="0.17" footer="0.5"/>
  <pageSetup horizontalDpi="600" verticalDpi="600" orientation="portrait" paperSize="9" r:id="rId1"/>
  <headerFooter alignWithMargins="0">
    <oddFooter>&amp;C&amp;"Arial CE,Pogrubiony\&amp;12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2004-09-30T08:07:03Z</cp:lastPrinted>
  <dcterms:created xsi:type="dcterms:W3CDTF">2001-08-14T09:34:39Z</dcterms:created>
  <dcterms:modified xsi:type="dcterms:W3CDTF">2001-11-08T06:51:06Z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