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Zał12a-syt finans" sheetId="1" r:id="rId1"/>
  </sheets>
  <externalReferences>
    <externalReference r:id="rId4"/>
  </externalReferences>
  <definedNames>
    <definedName name="_xlnm.Print_Titles" localSheetId="0">'Zał12a-syt finans'!$8:$11</definedName>
  </definedNames>
  <calcPr fullCalcOnLoad="1"/>
</workbook>
</file>

<file path=xl/sharedStrings.xml><?xml version="1.0" encoding="utf-8"?>
<sst xmlns="http://schemas.openxmlformats.org/spreadsheetml/2006/main" count="94" uniqueCount="68">
  <si>
    <t xml:space="preserve">                     Załącznik Nr 12a</t>
  </si>
  <si>
    <t xml:space="preserve">                                      z dnia 29 grudnia 2009 r.</t>
  </si>
  <si>
    <t xml:space="preserve">w złotych </t>
  </si>
  <si>
    <t>Lp.</t>
  </si>
  <si>
    <t>Treść</t>
  </si>
  <si>
    <t>Przewidywane wykonanie</t>
  </si>
  <si>
    <t>PROGNOZA</t>
  </si>
  <si>
    <t>Prognoza</t>
  </si>
  <si>
    <t>I.</t>
  </si>
  <si>
    <t>DOCHODY OGÓŁEM</t>
  </si>
  <si>
    <t>A.</t>
  </si>
  <si>
    <t>Dochody własne , w tym  :</t>
  </si>
  <si>
    <t>1.</t>
  </si>
  <si>
    <t>udziały w podatkach stanowiących dochód budżetu powiatu</t>
  </si>
  <si>
    <t>2.</t>
  </si>
  <si>
    <t>dochody z majątku powiatu</t>
  </si>
  <si>
    <t>3.</t>
  </si>
  <si>
    <t>pozostałe dochody</t>
  </si>
  <si>
    <t>B.</t>
  </si>
  <si>
    <t>Subwencje</t>
  </si>
  <si>
    <t>C.</t>
  </si>
  <si>
    <t>Dotacje celowe na zadania z zakresu administracji rządowej</t>
  </si>
  <si>
    <t>D.</t>
  </si>
  <si>
    <t>Dotacje celowe na zadania własne</t>
  </si>
  <si>
    <t>E.</t>
  </si>
  <si>
    <t>Pozostałe dotacje</t>
  </si>
  <si>
    <t>II.</t>
  </si>
  <si>
    <t>WYDATKI OGÓŁEM</t>
  </si>
  <si>
    <t xml:space="preserve">Wydatki bieżące 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</si>
  <si>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</si>
  <si>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</si>
  <si>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</si>
  <si>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</si>
  <si>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III.</t>
  </si>
  <si>
    <t>WYNIK ROKU BUDŻETOWEGO</t>
  </si>
  <si>
    <t>IV.</t>
  </si>
  <si>
    <t>STAN ZADŁUŻENIA POWIATU Z TYTUŁU KREDYTÓW I OBLIGACJI NA 31/12 ROKU UBIEGŁEGO</t>
  </si>
  <si>
    <t>V.</t>
  </si>
  <si>
    <t>Kredyty zaciągnięte w danym roku budżetowym:</t>
  </si>
  <si>
    <t>Emisja obligacji</t>
  </si>
  <si>
    <t>-</t>
  </si>
  <si>
    <t>VI.</t>
  </si>
  <si>
    <t>SPŁATA ZOBOWIĄZAŃ (A+B+C+D)</t>
  </si>
  <si>
    <t>Spłata zaciągnietych pożyczek, kredytów, w tym:</t>
  </si>
  <si>
    <t xml:space="preserve">1. </t>
  </si>
  <si>
    <t>spłata pożyczek, kredytów krajowych</t>
  </si>
  <si>
    <t>odsetki</t>
  </si>
  <si>
    <t>Spłata przewidywanych pożyczek, kredytów, w tym:</t>
  </si>
  <si>
    <t>spłata pożyczek, kredytów zaciągniętych w związku ze środkami określonymi w umowie zawartej z podmiotem dysponującym z funduszami strukturalnymi lub F.S.U.E</t>
  </si>
  <si>
    <t>Wykup papierów wartosciowych</t>
  </si>
  <si>
    <t>Wartość udzielonych poręczeń</t>
  </si>
  <si>
    <t>VII.</t>
  </si>
  <si>
    <t>STAN ZADŁUŻENIA POWIATU Z TYTUŁU KREDYTÓW NA 31/12 ROKU BUDŻETOWEGO</t>
  </si>
  <si>
    <t>VIII.</t>
  </si>
  <si>
    <t>KWOTY PRZYPADAJĄCEGO DO SPŁATY W DANYM ROKU BUDŻETOWYM RAT KREDYTÓW, WYKUP OBLIGACJI I ODSETEK ORAZ SPŁATA UDZIELONYCH PORĘCZEŃ W STOSUNKU DO DOCHODÓW</t>
  </si>
  <si>
    <t>PLANOWANA ŁĄCZNA KWOTA DŁUGU NA 31/12 DANEGO ROKU, w tym:</t>
  </si>
  <si>
    <t>Zadłużenie z tytułu kredytów, w tym:</t>
  </si>
  <si>
    <t>Dług zaciągnietejw związku ze środkami określonymi w umowie zawartej z podmiotem dysponującym funduszami strukturalnymi lub F.S.U.E</t>
  </si>
  <si>
    <t>IX.1</t>
  </si>
  <si>
    <t>DŁUG/DOCHODY (%) (art.. 170 ust.1 u.f.p.))</t>
  </si>
  <si>
    <t>IX.2</t>
  </si>
  <si>
    <t>Spłaty kredytów, pozyczek do dochodów (%) (art.. 169 ust.1 u.f.p.))</t>
  </si>
  <si>
    <t>X.1</t>
  </si>
  <si>
    <t>DŁUG/DOCHODY (%) (art.. 170 ust.3 u.f.p.))</t>
  </si>
  <si>
    <t>X.2</t>
  </si>
  <si>
    <t>Spłaty kredytów, pozyczek do dochodów (%) (art.. 169 ust.3 u.f.p.))</t>
  </si>
  <si>
    <t>Prognozowana sytuacja finansowa powiatu w latach spłaty długu</t>
  </si>
  <si>
    <t xml:space="preserve">                                      do Uchwały Rady Powiatu Nr XXXV/227/09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</si>
</sst>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6">
    <font>
      <sz val="10"/>
      <name val="Arial CE"/>
      <family val="0"/>
    </font>
    <font>
      <u val="single"/>
      <sz val="9.5"/>
      <color indexed="12"/>
      <name val="Arial CE"/>
      <family val="0"/>
    </font>
    <font>
      <sz val="10"/>
      <color indexed="8"/>
      <name val="MS Sans Serif"/>
      <family val="0"/>
    </font>
    <font>
      <u val="single"/>
      <sz val="9.5"/>
      <color indexed="36"/>
      <name val="Arial CE"/>
      <family val="0"/>
    </font>
    <font>
      <sz val="11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10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4" fontId="8" fillId="2" borderId="7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0" borderId="7" xfId="0" applyNumberFormat="1" applyFont="1" applyFill="1" applyBorder="1" applyAlignment="1">
      <alignment/>
    </xf>
    <xf numFmtId="4" fontId="8" fillId="2" borderId="6" xfId="0" applyNumberFormat="1" applyFont="1" applyFill="1" applyBorder="1" applyAlignment="1">
      <alignment/>
    </xf>
    <xf numFmtId="4" fontId="8" fillId="0" borderId="7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center" wrapText="1"/>
    </xf>
    <xf numFmtId="4" fontId="8" fillId="2" borderId="7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/>
    </xf>
    <xf numFmtId="4" fontId="14" fillId="0" borderId="7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15" fillId="0" borderId="7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10" fontId="8" fillId="0" borderId="7" xfId="19" applyNumberFormat="1" applyFont="1" applyFill="1" applyBorder="1" applyAlignment="1">
      <alignment horizontal="center"/>
    </xf>
    <xf numFmtId="4" fontId="13" fillId="0" borderId="7" xfId="0" applyNumberFormat="1" applyFont="1" applyFill="1" applyBorder="1" applyAlignment="1">
      <alignment horizontal="right" vertical="center"/>
    </xf>
    <xf numFmtId="10" fontId="8" fillId="0" borderId="7" xfId="19" applyNumberFormat="1" applyFont="1" applyFill="1" applyBorder="1" applyAlignment="1">
      <alignment vertical="center"/>
    </xf>
    <xf numFmtId="10" fontId="8" fillId="0" borderId="7" xfId="0" applyNumberFormat="1" applyFont="1" applyBorder="1" applyAlignment="1">
      <alignment vertical="center"/>
    </xf>
    <xf numFmtId="44" fontId="7" fillId="2" borderId="7" xfId="2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7-sfin"/>
    </sheetNames>
    <sheetDataSet>
      <sheetData sheetId="0">
        <row r="17">
          <cell r="E17">
            <v>5394608</v>
          </cell>
          <cell r="F17">
            <v>9940808</v>
          </cell>
        </row>
        <row r="27">
          <cell r="E27">
            <v>4235714</v>
          </cell>
          <cell r="F27">
            <v>4967857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/>
  <dimension ref="A1:W76"/>
  <sheetViews>
    <sheetView tabSelected="1" view="pageBreakPreview" zoomScale="75" zoomScaleSheetLayoutView="75" workbookViewId="0" topLeftCell="A1">
      <selection activeCell="L11" sqref="A8:L11"/>
    </sheetView>
  </sheetViews>
  <sheetFormatPr defaultColWidth="9.00390625" defaultRowHeight="12.75"/>
  <cols>
    <col min="1" max="1" width="4.375" style="1" customWidth="1"/>
    <col min="2" max="2" width="39.00390625" style="1" customWidth="1"/>
    <col min="3" max="3" width="14.625" style="1" customWidth="1"/>
    <col min="4" max="4" width="12.875" style="4" customWidth="1"/>
    <col min="5" max="5" width="13.25390625" style="4" customWidth="1"/>
    <col min="6" max="6" width="14.00390625" style="4" customWidth="1"/>
    <col min="7" max="7" width="13.00390625" style="4" customWidth="1"/>
    <col min="8" max="8" width="12.75390625" style="4" customWidth="1"/>
    <col min="9" max="9" width="12.875" style="4" customWidth="1"/>
    <col min="10" max="10" width="12.125" style="4" customWidth="1"/>
    <col min="11" max="11" width="12.625" style="4" customWidth="1"/>
    <col min="12" max="12" width="13.00390625" style="4" customWidth="1"/>
    <col min="13" max="16384" width="9.125" style="1" customWidth="1"/>
  </cols>
  <sheetData>
    <row r="1" spans="4:23" ht="14.25">
      <c r="D1" s="2"/>
      <c r="E1" s="2"/>
      <c r="H1" s="2"/>
      <c r="I1" s="2"/>
      <c r="J1" s="3"/>
      <c r="K1" s="5"/>
      <c r="L1" s="3" t="s">
        <v>0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4:23" ht="12.75">
      <c r="D2" s="7"/>
      <c r="E2" s="7"/>
      <c r="H2" s="7"/>
      <c r="I2" s="7"/>
      <c r="J2" s="8"/>
      <c r="K2" s="9"/>
      <c r="L2" s="8" t="s">
        <v>67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4:23" ht="12.75">
      <c r="D3" s="7"/>
      <c r="E3" s="7"/>
      <c r="F3" s="1"/>
      <c r="H3" s="7"/>
      <c r="I3" s="7"/>
      <c r="J3" s="8"/>
      <c r="K3" s="9"/>
      <c r="L3" s="8" t="s">
        <v>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4:23" ht="12.75">
      <c r="D4" s="7"/>
      <c r="E4" s="7"/>
      <c r="F4" s="8"/>
      <c r="H4" s="7"/>
      <c r="I4" s="7"/>
      <c r="J4" s="8"/>
      <c r="K4" s="9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3:12" ht="15.75">
      <c r="C5" s="60" t="s">
        <v>66</v>
      </c>
      <c r="D5" s="10"/>
      <c r="E5" s="10"/>
      <c r="F5" s="10"/>
      <c r="H5" s="1"/>
      <c r="I5" s="1"/>
      <c r="J5" s="10"/>
      <c r="K5" s="11"/>
      <c r="L5" s="11"/>
    </row>
    <row r="6" spans="4:10" ht="12.75">
      <c r="D6" s="1"/>
      <c r="E6" s="12"/>
      <c r="F6" s="1"/>
      <c r="H6" s="1"/>
      <c r="I6" s="1"/>
      <c r="J6" s="1"/>
    </row>
    <row r="7" spans="6:12" ht="15" customHeight="1">
      <c r="F7" s="13"/>
      <c r="H7" s="1"/>
      <c r="I7" s="1"/>
      <c r="L7" s="13" t="s">
        <v>2</v>
      </c>
    </row>
    <row r="8" spans="1:12" ht="12.75">
      <c r="A8" s="14" t="s">
        <v>3</v>
      </c>
      <c r="B8" s="14" t="s">
        <v>4</v>
      </c>
      <c r="C8" s="15" t="s">
        <v>5</v>
      </c>
      <c r="D8" s="16" t="s">
        <v>6</v>
      </c>
      <c r="E8" s="17"/>
      <c r="F8" s="17"/>
      <c r="G8" s="18"/>
      <c r="H8" s="16" t="s">
        <v>7</v>
      </c>
      <c r="I8" s="17"/>
      <c r="J8" s="17"/>
      <c r="K8" s="18"/>
      <c r="L8" s="78" t="s">
        <v>7</v>
      </c>
    </row>
    <row r="9" spans="1:12" ht="12.75">
      <c r="A9" s="19"/>
      <c r="B9" s="19"/>
      <c r="C9" s="20"/>
      <c r="D9" s="21">
        <v>2010</v>
      </c>
      <c r="E9" s="22">
        <v>2011</v>
      </c>
      <c r="F9" s="22">
        <v>2012</v>
      </c>
      <c r="G9" s="22">
        <v>2013</v>
      </c>
      <c r="H9" s="22">
        <v>2014</v>
      </c>
      <c r="I9" s="22">
        <v>2015</v>
      </c>
      <c r="J9" s="22">
        <v>2016</v>
      </c>
      <c r="K9" s="22">
        <v>2017</v>
      </c>
      <c r="L9" s="22">
        <v>2018</v>
      </c>
    </row>
    <row r="10" spans="1:12" ht="12.75">
      <c r="A10" s="23"/>
      <c r="B10" s="23"/>
      <c r="C10" s="24">
        <v>2009</v>
      </c>
      <c r="D10" s="25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3</v>
      </c>
      <c r="H11" s="27">
        <v>4</v>
      </c>
      <c r="I11" s="27">
        <v>5</v>
      </c>
      <c r="J11" s="27">
        <v>6</v>
      </c>
      <c r="K11" s="27">
        <v>3</v>
      </c>
      <c r="L11" s="27">
        <v>4</v>
      </c>
    </row>
    <row r="12" spans="1:12" s="30" customFormat="1" ht="16.5">
      <c r="A12" s="28" t="s">
        <v>8</v>
      </c>
      <c r="B12" s="29" t="s">
        <v>9</v>
      </c>
      <c r="C12" s="61">
        <f>SUM(C13,C17:C20)</f>
        <v>77889276</v>
      </c>
      <c r="D12" s="62">
        <f>SUM(D13,D17:D20)</f>
        <v>84877068</v>
      </c>
      <c r="E12" s="62">
        <f aca="true" t="shared" si="0" ref="E12:L12">SUM(E13,E17,E18,E19,E20)</f>
        <v>83704921</v>
      </c>
      <c r="F12" s="62">
        <f t="shared" si="0"/>
        <v>79911970</v>
      </c>
      <c r="G12" s="62">
        <f t="shared" si="0"/>
        <v>79817785</v>
      </c>
      <c r="H12" s="62">
        <f t="shared" si="0"/>
        <v>81055963</v>
      </c>
      <c r="I12" s="62">
        <f t="shared" si="0"/>
        <v>82301523</v>
      </c>
      <c r="J12" s="62">
        <f t="shared" si="0"/>
        <v>83554539</v>
      </c>
      <c r="K12" s="62">
        <f t="shared" si="0"/>
        <v>84565085</v>
      </c>
      <c r="L12" s="62">
        <f t="shared" si="0"/>
        <v>85583236</v>
      </c>
    </row>
    <row r="13" spans="1:12" s="33" customFormat="1" ht="15">
      <c r="A13" s="31" t="s">
        <v>10</v>
      </c>
      <c r="B13" s="32" t="s">
        <v>11</v>
      </c>
      <c r="C13" s="61">
        <f>SUM(C14:C16)</f>
        <v>16427789</v>
      </c>
      <c r="D13" s="62">
        <f>SUM(D14:D16)</f>
        <v>15296939</v>
      </c>
      <c r="E13" s="62">
        <f>SUM(E14:E16)</f>
        <v>15449909</v>
      </c>
      <c r="F13" s="62">
        <f aca="true" t="shared" si="1" ref="F13:L13">SUM(F14:F16)</f>
        <v>15604408</v>
      </c>
      <c r="G13" s="62">
        <f t="shared" si="1"/>
        <v>15952147</v>
      </c>
      <c r="H13" s="62">
        <f t="shared" si="1"/>
        <v>16551668</v>
      </c>
      <c r="I13" s="62">
        <f t="shared" si="1"/>
        <v>17152184</v>
      </c>
      <c r="J13" s="62">
        <f t="shared" si="1"/>
        <v>17753706</v>
      </c>
      <c r="K13" s="62">
        <f t="shared" si="1"/>
        <v>18106243</v>
      </c>
      <c r="L13" s="62">
        <f t="shared" si="1"/>
        <v>18459805</v>
      </c>
    </row>
    <row r="14" spans="1:12" s="33" customFormat="1" ht="25.5" customHeight="1">
      <c r="A14" s="34" t="s">
        <v>12</v>
      </c>
      <c r="B14" s="35" t="s">
        <v>13</v>
      </c>
      <c r="C14" s="63">
        <v>9001392</v>
      </c>
      <c r="D14" s="64">
        <v>8835090</v>
      </c>
      <c r="E14" s="64">
        <f aca="true" t="shared" si="2" ref="E14:E19">ROUND(D14*101%,0)</f>
        <v>8923441</v>
      </c>
      <c r="F14" s="64">
        <f aca="true" t="shared" si="3" ref="F14:L14">ROUND(E14*101%,0)</f>
        <v>9012675</v>
      </c>
      <c r="G14" s="64">
        <f t="shared" si="3"/>
        <v>9102802</v>
      </c>
      <c r="H14" s="64">
        <f t="shared" si="3"/>
        <v>9193830</v>
      </c>
      <c r="I14" s="64">
        <f t="shared" si="3"/>
        <v>9285768</v>
      </c>
      <c r="J14" s="64">
        <f t="shared" si="3"/>
        <v>9378626</v>
      </c>
      <c r="K14" s="64">
        <f t="shared" si="3"/>
        <v>9472412</v>
      </c>
      <c r="L14" s="64">
        <f t="shared" si="3"/>
        <v>9567136</v>
      </c>
    </row>
    <row r="15" spans="1:12" s="33" customFormat="1" ht="12.75" customHeight="1">
      <c r="A15" s="34" t="s">
        <v>14</v>
      </c>
      <c r="B15" s="35" t="s">
        <v>15</v>
      </c>
      <c r="C15" s="63">
        <v>454976</v>
      </c>
      <c r="D15" s="64">
        <v>824366</v>
      </c>
      <c r="E15" s="64">
        <f t="shared" si="2"/>
        <v>832610</v>
      </c>
      <c r="F15" s="64">
        <f aca="true" t="shared" si="4" ref="F15:L15">ROUND(E15*101%,0)</f>
        <v>840936</v>
      </c>
      <c r="G15" s="64">
        <f t="shared" si="4"/>
        <v>849345</v>
      </c>
      <c r="H15" s="64">
        <f t="shared" si="4"/>
        <v>857838</v>
      </c>
      <c r="I15" s="64">
        <f t="shared" si="4"/>
        <v>866416</v>
      </c>
      <c r="J15" s="64">
        <f t="shared" si="4"/>
        <v>875080</v>
      </c>
      <c r="K15" s="64">
        <f t="shared" si="4"/>
        <v>883831</v>
      </c>
      <c r="L15" s="64">
        <f t="shared" si="4"/>
        <v>892669</v>
      </c>
    </row>
    <row r="16" spans="1:12" s="33" customFormat="1" ht="12.75" customHeight="1">
      <c r="A16" s="34" t="s">
        <v>16</v>
      </c>
      <c r="B16" s="35" t="s">
        <v>17</v>
      </c>
      <c r="C16" s="63">
        <v>6971421</v>
      </c>
      <c r="D16" s="64">
        <v>5637483</v>
      </c>
      <c r="E16" s="64">
        <f t="shared" si="2"/>
        <v>5693858</v>
      </c>
      <c r="F16" s="64">
        <f>ROUND(E16*101%,0)</f>
        <v>5750797</v>
      </c>
      <c r="G16" s="64">
        <v>6000000</v>
      </c>
      <c r="H16" s="64">
        <v>6500000</v>
      </c>
      <c r="I16" s="64">
        <v>7000000</v>
      </c>
      <c r="J16" s="64">
        <v>7500000</v>
      </c>
      <c r="K16" s="64">
        <v>7750000</v>
      </c>
      <c r="L16" s="64">
        <v>8000000</v>
      </c>
    </row>
    <row r="17" spans="1:12" s="33" customFormat="1" ht="15">
      <c r="A17" s="36" t="s">
        <v>18</v>
      </c>
      <c r="B17" s="37" t="s">
        <v>19</v>
      </c>
      <c r="C17" s="65">
        <v>42063659</v>
      </c>
      <c r="D17" s="66">
        <v>45163764</v>
      </c>
      <c r="E17" s="66">
        <f t="shared" si="2"/>
        <v>45615402</v>
      </c>
      <c r="F17" s="66">
        <f aca="true" t="shared" si="5" ref="F17:L17">ROUND(E17*101%,0)</f>
        <v>46071556</v>
      </c>
      <c r="G17" s="66">
        <f t="shared" si="5"/>
        <v>46532272</v>
      </c>
      <c r="H17" s="66">
        <f t="shared" si="5"/>
        <v>46997595</v>
      </c>
      <c r="I17" s="66">
        <f t="shared" si="5"/>
        <v>47467571</v>
      </c>
      <c r="J17" s="66">
        <f t="shared" si="5"/>
        <v>47942247</v>
      </c>
      <c r="K17" s="66">
        <f t="shared" si="5"/>
        <v>48421669</v>
      </c>
      <c r="L17" s="66">
        <f t="shared" si="5"/>
        <v>48905886</v>
      </c>
    </row>
    <row r="18" spans="1:12" s="40" customFormat="1" ht="30" customHeight="1">
      <c r="A18" s="38" t="s">
        <v>20</v>
      </c>
      <c r="B18" s="39" t="s">
        <v>21</v>
      </c>
      <c r="C18" s="67">
        <v>6143960</v>
      </c>
      <c r="D18" s="66">
        <v>6264391</v>
      </c>
      <c r="E18" s="66">
        <f t="shared" si="2"/>
        <v>6327035</v>
      </c>
      <c r="F18" s="66">
        <f aca="true" t="shared" si="6" ref="F18:L18">ROUND(E18*101%,0)</f>
        <v>6390305</v>
      </c>
      <c r="G18" s="66">
        <f t="shared" si="6"/>
        <v>6454208</v>
      </c>
      <c r="H18" s="66">
        <f t="shared" si="6"/>
        <v>6518750</v>
      </c>
      <c r="I18" s="66">
        <f t="shared" si="6"/>
        <v>6583938</v>
      </c>
      <c r="J18" s="66">
        <f t="shared" si="6"/>
        <v>6649777</v>
      </c>
      <c r="K18" s="66">
        <f t="shared" si="6"/>
        <v>6716275</v>
      </c>
      <c r="L18" s="66">
        <f t="shared" si="6"/>
        <v>6783438</v>
      </c>
    </row>
    <row r="19" spans="1:12" s="40" customFormat="1" ht="15">
      <c r="A19" s="38" t="s">
        <v>22</v>
      </c>
      <c r="B19" s="41" t="s">
        <v>23</v>
      </c>
      <c r="C19" s="68">
        <v>4556820</v>
      </c>
      <c r="D19" s="66">
        <v>3279777</v>
      </c>
      <c r="E19" s="66">
        <f t="shared" si="2"/>
        <v>3312575</v>
      </c>
      <c r="F19" s="66">
        <f aca="true" t="shared" si="7" ref="F19:L19">ROUND(E19*101%,0)</f>
        <v>3345701</v>
      </c>
      <c r="G19" s="66">
        <f t="shared" si="7"/>
        <v>3379158</v>
      </c>
      <c r="H19" s="66">
        <f t="shared" si="7"/>
        <v>3412950</v>
      </c>
      <c r="I19" s="66">
        <f t="shared" si="7"/>
        <v>3447080</v>
      </c>
      <c r="J19" s="66">
        <f t="shared" si="7"/>
        <v>3481551</v>
      </c>
      <c r="K19" s="66">
        <f t="shared" si="7"/>
        <v>3516367</v>
      </c>
      <c r="L19" s="66">
        <f t="shared" si="7"/>
        <v>3551531</v>
      </c>
    </row>
    <row r="20" spans="1:12" s="40" customFormat="1" ht="15">
      <c r="A20" s="38" t="s">
        <v>24</v>
      </c>
      <c r="B20" s="41" t="s">
        <v>25</v>
      </c>
      <c r="C20" s="68">
        <v>8697048</v>
      </c>
      <c r="D20" s="66">
        <v>14872197</v>
      </c>
      <c r="E20" s="66">
        <v>13000000</v>
      </c>
      <c r="F20" s="66">
        <v>8500000</v>
      </c>
      <c r="G20" s="66">
        <v>7500000</v>
      </c>
      <c r="H20" s="66">
        <f>ROUND(G20*101%,0)</f>
        <v>7575000</v>
      </c>
      <c r="I20" s="66">
        <f>ROUND(H20*101%,0)</f>
        <v>7650750</v>
      </c>
      <c r="J20" s="66">
        <f>ROUND(I20*101%,0)</f>
        <v>7727258</v>
      </c>
      <c r="K20" s="66">
        <f>ROUND(J20*101%,0)</f>
        <v>7804531</v>
      </c>
      <c r="L20" s="66">
        <f>ROUND(K20*101%,0)</f>
        <v>7882576</v>
      </c>
    </row>
    <row r="21" spans="1:12" s="30" customFormat="1" ht="16.5">
      <c r="A21" s="28" t="s">
        <v>26</v>
      </c>
      <c r="B21" s="29" t="s">
        <v>27</v>
      </c>
      <c r="C21" s="61">
        <f aca="true" t="shared" si="8" ref="C21:K21">C22+C26</f>
        <v>83705739</v>
      </c>
      <c r="D21" s="62">
        <f t="shared" si="8"/>
        <v>89850019</v>
      </c>
      <c r="E21" s="62">
        <f t="shared" si="8"/>
        <v>86768406</v>
      </c>
      <c r="F21" s="62">
        <f t="shared" si="8"/>
        <v>80486090</v>
      </c>
      <c r="G21" s="62">
        <f t="shared" si="8"/>
        <v>74210951</v>
      </c>
      <c r="H21" s="62">
        <f t="shared" si="8"/>
        <v>74943061</v>
      </c>
      <c r="I21" s="62">
        <f t="shared" si="8"/>
        <v>75682492</v>
      </c>
      <c r="J21" s="62">
        <f t="shared" si="8"/>
        <v>76429317</v>
      </c>
      <c r="K21" s="62">
        <f t="shared" si="8"/>
        <v>77183610</v>
      </c>
      <c r="L21" s="62">
        <f>L22+L26</f>
        <v>77945446</v>
      </c>
    </row>
    <row r="22" spans="1:12" s="33" customFormat="1" ht="15">
      <c r="A22" s="31" t="s">
        <v>10</v>
      </c>
      <c r="B22" s="32" t="s">
        <v>28</v>
      </c>
      <c r="C22" s="61">
        <v>66851085</v>
      </c>
      <c r="D22" s="66">
        <v>71057828</v>
      </c>
      <c r="E22" s="62">
        <f>ROUND(D22*101%,0)</f>
        <v>71768406</v>
      </c>
      <c r="F22" s="62">
        <f aca="true" t="shared" si="9" ref="F22:L22">ROUND(E22*101%,0)</f>
        <v>72486090</v>
      </c>
      <c r="G22" s="62">
        <f t="shared" si="9"/>
        <v>73210951</v>
      </c>
      <c r="H22" s="62">
        <f t="shared" si="9"/>
        <v>73943061</v>
      </c>
      <c r="I22" s="62">
        <f t="shared" si="9"/>
        <v>74682492</v>
      </c>
      <c r="J22" s="62">
        <f t="shared" si="9"/>
        <v>75429317</v>
      </c>
      <c r="K22" s="62">
        <f t="shared" si="9"/>
        <v>76183610</v>
      </c>
      <c r="L22" s="62">
        <f t="shared" si="9"/>
        <v>76945446</v>
      </c>
    </row>
    <row r="23" spans="1:12" s="33" customFormat="1" ht="12.75" customHeight="1" hidden="1">
      <c r="A23" s="42" t="s">
        <v>12</v>
      </c>
      <c r="B23" s="35" t="s">
        <v>29</v>
      </c>
      <c r="C23" s="69">
        <v>4147048</v>
      </c>
      <c r="D23" s="70">
        <f aca="true" t="shared" si="10" ref="D23:K23">SUM(D24:D25)</f>
        <v>1344287</v>
      </c>
      <c r="E23" s="64">
        <f t="shared" si="10"/>
        <v>1246085</v>
      </c>
      <c r="F23" s="64">
        <f t="shared" si="10"/>
        <v>1066506</v>
      </c>
      <c r="G23" s="64">
        <f t="shared" si="10"/>
        <v>938349</v>
      </c>
      <c r="H23" s="64">
        <f t="shared" si="10"/>
        <v>701792</v>
      </c>
      <c r="I23" s="64">
        <f t="shared" si="10"/>
        <v>543482</v>
      </c>
      <c r="J23" s="64">
        <f t="shared" si="10"/>
        <v>315700</v>
      </c>
      <c r="K23" s="64">
        <f t="shared" si="10"/>
        <v>161100</v>
      </c>
      <c r="L23" s="64">
        <f>SUM(L24:L25)</f>
        <v>161100</v>
      </c>
    </row>
    <row r="24" spans="1:12" s="33" customFormat="1" ht="12.75" customHeight="1" hidden="1">
      <c r="A24" s="43"/>
      <c r="B24" s="44" t="s">
        <v>30</v>
      </c>
      <c r="C24" s="69">
        <v>-2427636</v>
      </c>
      <c r="D24" s="70">
        <f>1623000-524713</f>
        <v>1098287</v>
      </c>
      <c r="E24" s="64">
        <v>1082085</v>
      </c>
      <c r="F24" s="64">
        <v>1066506</v>
      </c>
      <c r="G24" s="64">
        <v>938349</v>
      </c>
      <c r="H24" s="64">
        <v>701792</v>
      </c>
      <c r="I24" s="64">
        <v>543482</v>
      </c>
      <c r="J24" s="64">
        <v>315700</v>
      </c>
      <c r="K24" s="64">
        <v>161100</v>
      </c>
      <c r="L24" s="64">
        <v>161100</v>
      </c>
    </row>
    <row r="25" spans="1:12" s="33" customFormat="1" ht="12.75" customHeight="1" hidden="1">
      <c r="A25" s="43"/>
      <c r="B25" s="44" t="s">
        <v>31</v>
      </c>
      <c r="C25" s="69">
        <v>23429971</v>
      </c>
      <c r="D25" s="70">
        <v>246000</v>
      </c>
      <c r="E25" s="64">
        <v>164000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</row>
    <row r="26" spans="1:12" s="33" customFormat="1" ht="15">
      <c r="A26" s="31" t="s">
        <v>18</v>
      </c>
      <c r="B26" s="32" t="s">
        <v>32</v>
      </c>
      <c r="C26" s="61">
        <v>16854654</v>
      </c>
      <c r="D26" s="62">
        <v>18792191</v>
      </c>
      <c r="E26" s="62">
        <v>15000000</v>
      </c>
      <c r="F26" s="62">
        <v>8000000</v>
      </c>
      <c r="G26" s="62">
        <v>1000000</v>
      </c>
      <c r="H26" s="62">
        <v>1000000</v>
      </c>
      <c r="I26" s="62">
        <v>1000000</v>
      </c>
      <c r="J26" s="62">
        <v>1000000</v>
      </c>
      <c r="K26" s="62">
        <v>1000000</v>
      </c>
      <c r="L26" s="62">
        <v>1000000</v>
      </c>
    </row>
    <row r="27" spans="1:12" s="30" customFormat="1" ht="16.5">
      <c r="A27" s="28" t="s">
        <v>33</v>
      </c>
      <c r="B27" s="29" t="s">
        <v>34</v>
      </c>
      <c r="C27" s="61">
        <f aca="true" t="shared" si="11" ref="C27:K27">C12-C21</f>
        <v>-5816463</v>
      </c>
      <c r="D27" s="62">
        <f t="shared" si="11"/>
        <v>-4972951</v>
      </c>
      <c r="E27" s="62">
        <f t="shared" si="11"/>
        <v>-3063485</v>
      </c>
      <c r="F27" s="62">
        <f t="shared" si="11"/>
        <v>-574120</v>
      </c>
      <c r="G27" s="62">
        <f t="shared" si="11"/>
        <v>5606834</v>
      </c>
      <c r="H27" s="62">
        <f t="shared" si="11"/>
        <v>6112902</v>
      </c>
      <c r="I27" s="62">
        <f t="shared" si="11"/>
        <v>6619031</v>
      </c>
      <c r="J27" s="62">
        <f t="shared" si="11"/>
        <v>7125222</v>
      </c>
      <c r="K27" s="62">
        <f t="shared" si="11"/>
        <v>7381475</v>
      </c>
      <c r="L27" s="62">
        <f>L12-L21</f>
        <v>7637790</v>
      </c>
    </row>
    <row r="28" spans="1:12" s="46" customFormat="1" ht="38.25" customHeight="1">
      <c r="A28" s="28" t="s">
        <v>35</v>
      </c>
      <c r="B28" s="45" t="s">
        <v>36</v>
      </c>
      <c r="C28" s="62">
        <v>24701398</v>
      </c>
      <c r="D28" s="62">
        <f aca="true" t="shared" si="12" ref="D28:L28">SUM(C41)</f>
        <v>25860292</v>
      </c>
      <c r="E28" s="62">
        <f t="shared" si="12"/>
        <v>30833243</v>
      </c>
      <c r="F28" s="62">
        <f t="shared" si="12"/>
        <v>33896728</v>
      </c>
      <c r="G28" s="62">
        <f t="shared" si="12"/>
        <v>34470848</v>
      </c>
      <c r="H28" s="62">
        <f t="shared" si="12"/>
        <v>28864014</v>
      </c>
      <c r="I28" s="62">
        <f t="shared" si="12"/>
        <v>22751112</v>
      </c>
      <c r="J28" s="62">
        <f t="shared" si="12"/>
        <v>16163512</v>
      </c>
      <c r="K28" s="62">
        <f t="shared" si="12"/>
        <v>10195655</v>
      </c>
      <c r="L28" s="62">
        <f t="shared" si="12"/>
        <v>4195655</v>
      </c>
    </row>
    <row r="29" spans="1:12" s="47" customFormat="1" ht="30" customHeight="1">
      <c r="A29" s="31" t="s">
        <v>37</v>
      </c>
      <c r="B29" s="39" t="s">
        <v>38</v>
      </c>
      <c r="C29" s="71">
        <f>SUM('[1]zał7-sfin'!E17)</f>
        <v>5394608</v>
      </c>
      <c r="D29" s="71">
        <f>SUM('[1]zał7-sfin'!F17)</f>
        <v>9940808</v>
      </c>
      <c r="E29" s="71">
        <f>-E27+E33+E36+E39</f>
        <v>9276140</v>
      </c>
      <c r="F29" s="71">
        <f>-F27+F33+F36+F39</f>
        <v>8929222</v>
      </c>
      <c r="G29" s="71">
        <f>-G27+G33+G36+G39</f>
        <v>2472166</v>
      </c>
      <c r="H29" s="71">
        <f>-H27+H33+H36+H39</f>
        <v>1012098</v>
      </c>
      <c r="I29" s="71">
        <v>0</v>
      </c>
      <c r="J29" s="71">
        <v>0</v>
      </c>
      <c r="K29" s="71">
        <v>0</v>
      </c>
      <c r="L29" s="62">
        <v>0</v>
      </c>
    </row>
    <row r="30" spans="1:12" s="47" customFormat="1" ht="15" customHeight="1" hidden="1">
      <c r="A30" s="31">
        <v>2</v>
      </c>
      <c r="B30" s="39" t="s">
        <v>39</v>
      </c>
      <c r="C30" s="72" t="s">
        <v>40</v>
      </c>
      <c r="D30" s="73" t="s">
        <v>40</v>
      </c>
      <c r="E30" s="73" t="s">
        <v>40</v>
      </c>
      <c r="F30" s="73" t="s">
        <v>40</v>
      </c>
      <c r="G30" s="73" t="s">
        <v>40</v>
      </c>
      <c r="H30" s="73" t="s">
        <v>40</v>
      </c>
      <c r="I30" s="73" t="s">
        <v>40</v>
      </c>
      <c r="J30" s="73" t="s">
        <v>40</v>
      </c>
      <c r="K30" s="73" t="s">
        <v>40</v>
      </c>
      <c r="L30" s="73" t="s">
        <v>40</v>
      </c>
    </row>
    <row r="31" spans="1:12" s="47" customFormat="1" ht="15" customHeight="1">
      <c r="A31" s="31" t="s">
        <v>41</v>
      </c>
      <c r="B31" s="41" t="s">
        <v>42</v>
      </c>
      <c r="C31" s="73">
        <f>SUM(C32,C35,C39,C40)</f>
        <v>5535714</v>
      </c>
      <c r="D31" s="73">
        <f aca="true" t="shared" si="13" ref="D31:L31">SUM(D32,D35,D39,D40)</f>
        <v>6467857</v>
      </c>
      <c r="E31" s="73">
        <f t="shared" si="13"/>
        <v>7952655</v>
      </c>
      <c r="F31" s="73">
        <f t="shared" si="13"/>
        <v>10255102</v>
      </c>
      <c r="G31" s="73">
        <f t="shared" si="13"/>
        <v>10099000</v>
      </c>
      <c r="H31" s="73">
        <f t="shared" si="13"/>
        <v>8575000</v>
      </c>
      <c r="I31" s="73">
        <f t="shared" si="13"/>
        <v>7737600</v>
      </c>
      <c r="J31" s="73">
        <f t="shared" si="13"/>
        <v>7017857</v>
      </c>
      <c r="K31" s="73">
        <f t="shared" si="13"/>
        <v>6550000</v>
      </c>
      <c r="L31" s="73">
        <f t="shared" si="13"/>
        <v>4052276</v>
      </c>
    </row>
    <row r="32" spans="1:12" s="47" customFormat="1" ht="30">
      <c r="A32" s="31" t="s">
        <v>10</v>
      </c>
      <c r="B32" s="39" t="s">
        <v>43</v>
      </c>
      <c r="C32" s="62">
        <f>SUM(C33:C34)</f>
        <v>5455714</v>
      </c>
      <c r="D32" s="62">
        <f aca="true" t="shared" si="14" ref="D32:L32">SUM(D33:D34)</f>
        <v>6297857</v>
      </c>
      <c r="E32" s="62">
        <f t="shared" si="14"/>
        <v>6562655</v>
      </c>
      <c r="F32" s="62">
        <f t="shared" si="14"/>
        <v>6875102</v>
      </c>
      <c r="G32" s="62">
        <f t="shared" si="14"/>
        <v>6229000</v>
      </c>
      <c r="H32" s="62">
        <f t="shared" si="14"/>
        <v>4125000</v>
      </c>
      <c r="I32" s="62">
        <f t="shared" si="14"/>
        <v>2687600</v>
      </c>
      <c r="J32" s="62">
        <f t="shared" si="14"/>
        <v>1367857</v>
      </c>
      <c r="K32" s="62">
        <f t="shared" si="14"/>
        <v>0</v>
      </c>
      <c r="L32" s="62">
        <f t="shared" si="14"/>
        <v>0</v>
      </c>
    </row>
    <row r="33" spans="1:12" s="47" customFormat="1" ht="15" customHeight="1">
      <c r="A33" s="34" t="s">
        <v>44</v>
      </c>
      <c r="B33" s="35" t="s">
        <v>45</v>
      </c>
      <c r="C33" s="64">
        <f>SUM('[1]zał7-sfin'!E27)</f>
        <v>4235714</v>
      </c>
      <c r="D33" s="64">
        <f>SUM('[1]zał7-sfin'!F27)</f>
        <v>4967857</v>
      </c>
      <c r="E33" s="64">
        <v>5212655</v>
      </c>
      <c r="F33" s="64">
        <v>5355102</v>
      </c>
      <c r="G33" s="64">
        <v>4579000</v>
      </c>
      <c r="H33" s="64">
        <v>3125000</v>
      </c>
      <c r="I33" s="64">
        <v>2087600</v>
      </c>
      <c r="J33" s="64">
        <v>967857</v>
      </c>
      <c r="K33" s="64">
        <v>0</v>
      </c>
      <c r="L33" s="64">
        <v>0</v>
      </c>
    </row>
    <row r="34" spans="1:12" s="47" customFormat="1" ht="15" customHeight="1">
      <c r="A34" s="34" t="s">
        <v>14</v>
      </c>
      <c r="B34" s="35" t="s">
        <v>46</v>
      </c>
      <c r="C34" s="64">
        <v>1220000</v>
      </c>
      <c r="D34" s="64">
        <v>1330000</v>
      </c>
      <c r="E34" s="64">
        <v>1350000</v>
      </c>
      <c r="F34" s="64">
        <v>1520000</v>
      </c>
      <c r="G34" s="64">
        <v>1650000</v>
      </c>
      <c r="H34" s="64">
        <v>1000000</v>
      </c>
      <c r="I34" s="64">
        <v>600000</v>
      </c>
      <c r="J34" s="64">
        <v>400000</v>
      </c>
      <c r="K34" s="64">
        <v>0</v>
      </c>
      <c r="L34" s="64">
        <v>0</v>
      </c>
    </row>
    <row r="35" spans="1:12" s="47" customFormat="1" ht="30">
      <c r="A35" s="31" t="s">
        <v>18</v>
      </c>
      <c r="B35" s="39" t="s">
        <v>47</v>
      </c>
      <c r="C35" s="62">
        <f>SUM(C36:C38)</f>
        <v>80000</v>
      </c>
      <c r="D35" s="62">
        <f aca="true" t="shared" si="15" ref="D35:L35">SUM(D36:D38)</f>
        <v>170000</v>
      </c>
      <c r="E35" s="62">
        <f t="shared" si="15"/>
        <v>1390000</v>
      </c>
      <c r="F35" s="62">
        <f t="shared" si="15"/>
        <v>3380000</v>
      </c>
      <c r="G35" s="62">
        <f t="shared" si="15"/>
        <v>3870000</v>
      </c>
      <c r="H35" s="62">
        <f t="shared" si="15"/>
        <v>4450000</v>
      </c>
      <c r="I35" s="62">
        <f t="shared" si="15"/>
        <v>5050000</v>
      </c>
      <c r="J35" s="62">
        <f t="shared" si="15"/>
        <v>5650000</v>
      </c>
      <c r="K35" s="62">
        <f t="shared" si="15"/>
        <v>6550000</v>
      </c>
      <c r="L35" s="62">
        <f t="shared" si="15"/>
        <v>4052276</v>
      </c>
    </row>
    <row r="36" spans="1:12" s="47" customFormat="1" ht="15" customHeight="1">
      <c r="A36" s="34" t="s">
        <v>44</v>
      </c>
      <c r="B36" s="35" t="s">
        <v>45</v>
      </c>
      <c r="C36" s="64">
        <v>0</v>
      </c>
      <c r="D36" s="64">
        <v>0</v>
      </c>
      <c r="E36" s="64">
        <v>1000000</v>
      </c>
      <c r="F36" s="64">
        <v>3000000</v>
      </c>
      <c r="G36" s="64">
        <v>3500000</v>
      </c>
      <c r="H36" s="64">
        <v>4000000</v>
      </c>
      <c r="I36" s="64">
        <v>4500000</v>
      </c>
      <c r="J36" s="64">
        <v>5000000</v>
      </c>
      <c r="K36" s="64">
        <v>6000000</v>
      </c>
      <c r="L36" s="64">
        <v>3702276</v>
      </c>
    </row>
    <row r="37" spans="1:12" s="47" customFormat="1" ht="51" customHeight="1" hidden="1">
      <c r="A37" s="34" t="s">
        <v>14</v>
      </c>
      <c r="B37" s="35" t="s">
        <v>48</v>
      </c>
      <c r="C37" s="70"/>
      <c r="D37" s="64"/>
      <c r="E37" s="64"/>
      <c r="F37" s="64"/>
      <c r="G37" s="64"/>
      <c r="H37" s="64"/>
      <c r="I37" s="64"/>
      <c r="J37" s="64"/>
      <c r="K37" s="64"/>
      <c r="L37" s="64"/>
    </row>
    <row r="38" spans="1:12" s="47" customFormat="1" ht="15" customHeight="1">
      <c r="A38" s="34" t="s">
        <v>14</v>
      </c>
      <c r="B38" s="35" t="s">
        <v>46</v>
      </c>
      <c r="C38" s="64">
        <v>80000</v>
      </c>
      <c r="D38" s="64">
        <v>170000</v>
      </c>
      <c r="E38" s="64">
        <v>390000</v>
      </c>
      <c r="F38" s="64">
        <v>380000</v>
      </c>
      <c r="G38" s="64">
        <v>370000</v>
      </c>
      <c r="H38" s="64">
        <v>450000</v>
      </c>
      <c r="I38" s="64">
        <v>550000</v>
      </c>
      <c r="J38" s="64">
        <v>650000</v>
      </c>
      <c r="K38" s="64">
        <v>550000</v>
      </c>
      <c r="L38" s="64">
        <v>350000</v>
      </c>
    </row>
    <row r="39" spans="1:12" s="47" customFormat="1" ht="15" customHeight="1">
      <c r="A39" s="31" t="s">
        <v>20</v>
      </c>
      <c r="B39" s="39" t="s">
        <v>49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</row>
    <row r="40" spans="1:12" s="47" customFormat="1" ht="15" customHeight="1">
      <c r="A40" s="31" t="s">
        <v>22</v>
      </c>
      <c r="B40" s="39" t="s">
        <v>50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</row>
    <row r="41" spans="1:12" s="46" customFormat="1" ht="25.5" customHeight="1">
      <c r="A41" s="28" t="s">
        <v>51</v>
      </c>
      <c r="B41" s="45" t="s">
        <v>52</v>
      </c>
      <c r="C41" s="62">
        <f>SUM(C28+C29-C33-C36-C39)</f>
        <v>25860292</v>
      </c>
      <c r="D41" s="62">
        <f aca="true" t="shared" si="16" ref="D41:L41">SUM(D28+D29-D33-D36-D39)</f>
        <v>30833243</v>
      </c>
      <c r="E41" s="62">
        <f t="shared" si="16"/>
        <v>33896728</v>
      </c>
      <c r="F41" s="62">
        <f t="shared" si="16"/>
        <v>34470848</v>
      </c>
      <c r="G41" s="62">
        <f t="shared" si="16"/>
        <v>28864014</v>
      </c>
      <c r="H41" s="62">
        <f t="shared" si="16"/>
        <v>22751112</v>
      </c>
      <c r="I41" s="62">
        <f t="shared" si="16"/>
        <v>16163512</v>
      </c>
      <c r="J41" s="62">
        <f t="shared" si="16"/>
        <v>10195655</v>
      </c>
      <c r="K41" s="62">
        <f t="shared" si="16"/>
        <v>4195655</v>
      </c>
      <c r="L41" s="62">
        <f t="shared" si="16"/>
        <v>493379</v>
      </c>
    </row>
    <row r="42" spans="1:12" s="46" customFormat="1" ht="51" customHeight="1">
      <c r="A42" s="48" t="s">
        <v>53</v>
      </c>
      <c r="B42" s="49" t="s">
        <v>54</v>
      </c>
      <c r="C42" s="62">
        <f>SUM(C33,C36,C40,C39,C34,C38)</f>
        <v>5535714</v>
      </c>
      <c r="D42" s="62">
        <f aca="true" t="shared" si="17" ref="D42:L42">SUM(D33,D36,D40,D39,D34,D38)</f>
        <v>6467857</v>
      </c>
      <c r="E42" s="62">
        <f t="shared" si="17"/>
        <v>7952655</v>
      </c>
      <c r="F42" s="62">
        <f t="shared" si="17"/>
        <v>10255102</v>
      </c>
      <c r="G42" s="62">
        <f t="shared" si="17"/>
        <v>10099000</v>
      </c>
      <c r="H42" s="62">
        <f t="shared" si="17"/>
        <v>8575000</v>
      </c>
      <c r="I42" s="62">
        <f t="shared" si="17"/>
        <v>7737600</v>
      </c>
      <c r="J42" s="62">
        <f t="shared" si="17"/>
        <v>7017857</v>
      </c>
      <c r="K42" s="62">
        <f t="shared" si="17"/>
        <v>6550000</v>
      </c>
      <c r="L42" s="62">
        <f t="shared" si="17"/>
        <v>4052276</v>
      </c>
    </row>
    <row r="43" spans="1:12" s="52" customFormat="1" ht="27" customHeight="1">
      <c r="A43" s="50"/>
      <c r="B43" s="51"/>
      <c r="C43" s="74">
        <f>C42/C12</f>
        <v>0.07107158115065802</v>
      </c>
      <c r="D43" s="74">
        <f aca="true" t="shared" si="18" ref="D43:L43">D42/D12</f>
        <v>0.0762026440404374</v>
      </c>
      <c r="E43" s="74">
        <f t="shared" si="18"/>
        <v>0.0950082134358624</v>
      </c>
      <c r="F43" s="74">
        <f t="shared" si="18"/>
        <v>0.1283299861084641</v>
      </c>
      <c r="G43" s="74">
        <f t="shared" si="18"/>
        <v>0.12652568597337047</v>
      </c>
      <c r="H43" s="74">
        <f t="shared" si="18"/>
        <v>0.10579110632489802</v>
      </c>
      <c r="I43" s="74">
        <f t="shared" si="18"/>
        <v>0.09401527113902862</v>
      </c>
      <c r="J43" s="74">
        <f t="shared" si="18"/>
        <v>0.08399133169773099</v>
      </c>
      <c r="K43" s="74">
        <f t="shared" si="18"/>
        <v>0.07745513411356472</v>
      </c>
      <c r="L43" s="74">
        <f t="shared" si="18"/>
        <v>0.047348945767837054</v>
      </c>
    </row>
    <row r="44" spans="1:12" s="46" customFormat="1" ht="25.5" customHeight="1">
      <c r="A44" s="28" t="s">
        <v>53</v>
      </c>
      <c r="B44" s="45" t="s">
        <v>55</v>
      </c>
      <c r="C44" s="62">
        <f>SUM(C45:C46)</f>
        <v>25860292</v>
      </c>
      <c r="D44" s="62">
        <f aca="true" t="shared" si="19" ref="D44:K44">SUM(D45:D46)</f>
        <v>30833243</v>
      </c>
      <c r="E44" s="62">
        <f t="shared" si="19"/>
        <v>33896728</v>
      </c>
      <c r="F44" s="62">
        <f t="shared" si="19"/>
        <v>34470848</v>
      </c>
      <c r="G44" s="62">
        <f t="shared" si="19"/>
        <v>28864014</v>
      </c>
      <c r="H44" s="62">
        <f t="shared" si="19"/>
        <v>22751112</v>
      </c>
      <c r="I44" s="62">
        <f t="shared" si="19"/>
        <v>16163512</v>
      </c>
      <c r="J44" s="62">
        <f t="shared" si="19"/>
        <v>10195655</v>
      </c>
      <c r="K44" s="62">
        <f t="shared" si="19"/>
        <v>4195655</v>
      </c>
      <c r="L44" s="62">
        <f>SUM(L45:L46)</f>
        <v>493379</v>
      </c>
    </row>
    <row r="45" spans="1:12" s="47" customFormat="1" ht="15" customHeight="1" hidden="1">
      <c r="A45" s="31">
        <v>1</v>
      </c>
      <c r="B45" s="39" t="s">
        <v>56</v>
      </c>
      <c r="C45" s="72">
        <v>25860292</v>
      </c>
      <c r="D45" s="73">
        <f aca="true" t="shared" si="20" ref="D45:L45">C45+D29-D33-D36</f>
        <v>30833243</v>
      </c>
      <c r="E45" s="73">
        <f t="shared" si="20"/>
        <v>33896728</v>
      </c>
      <c r="F45" s="73">
        <f t="shared" si="20"/>
        <v>34470848</v>
      </c>
      <c r="G45" s="73">
        <f t="shared" si="20"/>
        <v>28864014</v>
      </c>
      <c r="H45" s="73">
        <f t="shared" si="20"/>
        <v>22751112</v>
      </c>
      <c r="I45" s="73">
        <f t="shared" si="20"/>
        <v>16163512</v>
      </c>
      <c r="J45" s="73">
        <f t="shared" si="20"/>
        <v>10195655</v>
      </c>
      <c r="K45" s="73">
        <f t="shared" si="20"/>
        <v>4195655</v>
      </c>
      <c r="L45" s="73">
        <f t="shared" si="20"/>
        <v>493379</v>
      </c>
    </row>
    <row r="46" spans="1:12" s="47" customFormat="1" ht="15" customHeight="1" hidden="1">
      <c r="A46" s="31">
        <v>2</v>
      </c>
      <c r="B46" s="39" t="s">
        <v>39</v>
      </c>
      <c r="C46" s="72">
        <v>0</v>
      </c>
      <c r="D46" s="73">
        <v>0</v>
      </c>
      <c r="E46" s="73">
        <v>0</v>
      </c>
      <c r="F46" s="73">
        <v>0</v>
      </c>
      <c r="G46" s="73">
        <f aca="true" t="shared" si="21" ref="G46:L46">F46-G39</f>
        <v>0</v>
      </c>
      <c r="H46" s="73">
        <f t="shared" si="21"/>
        <v>0</v>
      </c>
      <c r="I46" s="73">
        <f t="shared" si="21"/>
        <v>0</v>
      </c>
      <c r="J46" s="73">
        <f t="shared" si="21"/>
        <v>0</v>
      </c>
      <c r="K46" s="73">
        <f t="shared" si="21"/>
        <v>0</v>
      </c>
      <c r="L46" s="73">
        <f t="shared" si="21"/>
        <v>0</v>
      </c>
    </row>
    <row r="47" spans="1:12" s="54" customFormat="1" ht="51">
      <c r="A47" s="53" t="s">
        <v>12</v>
      </c>
      <c r="B47" s="35" t="s">
        <v>57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</row>
    <row r="48" spans="1:12" s="55" customFormat="1" ht="27.75" customHeight="1">
      <c r="A48" s="38" t="s">
        <v>58</v>
      </c>
      <c r="B48" s="45" t="s">
        <v>59</v>
      </c>
      <c r="C48" s="76">
        <f>C44/C12</f>
        <v>0.3320135110769293</v>
      </c>
      <c r="D48" s="76">
        <f aca="true" t="shared" si="22" ref="D48:L48">D44/D12</f>
        <v>0.3632694168936184</v>
      </c>
      <c r="E48" s="76">
        <f t="shared" si="22"/>
        <v>0.4049550205059031</v>
      </c>
      <c r="F48" s="76">
        <f t="shared" si="22"/>
        <v>0.4313602580439451</v>
      </c>
      <c r="G48" s="76">
        <f t="shared" si="22"/>
        <v>0.36162384110258133</v>
      </c>
      <c r="H48" s="76">
        <f t="shared" si="22"/>
        <v>0.2806840010031094</v>
      </c>
      <c r="I48" s="76">
        <f t="shared" si="22"/>
        <v>0.1963938383011454</v>
      </c>
      <c r="J48" s="76">
        <f t="shared" si="22"/>
        <v>0.12202395132597164</v>
      </c>
      <c r="K48" s="76">
        <f t="shared" si="22"/>
        <v>0.04961450698003792</v>
      </c>
      <c r="L48" s="76">
        <f t="shared" si="22"/>
        <v>0.005764902369431322</v>
      </c>
    </row>
    <row r="49" spans="1:12" s="56" customFormat="1" ht="25.5">
      <c r="A49" s="38" t="s">
        <v>60</v>
      </c>
      <c r="B49" s="45" t="s">
        <v>61</v>
      </c>
      <c r="C49" s="77">
        <f>(C42/C12)</f>
        <v>0.07107158115065802</v>
      </c>
      <c r="D49" s="77">
        <f aca="true" t="shared" si="23" ref="D49:L49">(D42/D12)</f>
        <v>0.0762026440404374</v>
      </c>
      <c r="E49" s="77">
        <f t="shared" si="23"/>
        <v>0.0950082134358624</v>
      </c>
      <c r="F49" s="77">
        <f t="shared" si="23"/>
        <v>0.1283299861084641</v>
      </c>
      <c r="G49" s="77">
        <f t="shared" si="23"/>
        <v>0.12652568597337047</v>
      </c>
      <c r="H49" s="77">
        <f t="shared" si="23"/>
        <v>0.10579110632489802</v>
      </c>
      <c r="I49" s="77">
        <f t="shared" si="23"/>
        <v>0.09401527113902862</v>
      </c>
      <c r="J49" s="77">
        <f t="shared" si="23"/>
        <v>0.08399133169773099</v>
      </c>
      <c r="K49" s="77">
        <f t="shared" si="23"/>
        <v>0.07745513411356472</v>
      </c>
      <c r="L49" s="77">
        <f t="shared" si="23"/>
        <v>0.047348945767837054</v>
      </c>
    </row>
    <row r="50" spans="1:12" s="57" customFormat="1" ht="27" customHeight="1">
      <c r="A50" s="38" t="s">
        <v>62</v>
      </c>
      <c r="B50" s="45" t="s">
        <v>63</v>
      </c>
      <c r="C50" s="77">
        <f>C44/C12</f>
        <v>0.3320135110769293</v>
      </c>
      <c r="D50" s="77">
        <f aca="true" t="shared" si="24" ref="D50:L50">D44/D12</f>
        <v>0.3632694168936184</v>
      </c>
      <c r="E50" s="77">
        <f t="shared" si="24"/>
        <v>0.4049550205059031</v>
      </c>
      <c r="F50" s="77">
        <f t="shared" si="24"/>
        <v>0.4313602580439451</v>
      </c>
      <c r="G50" s="77">
        <f t="shared" si="24"/>
        <v>0.36162384110258133</v>
      </c>
      <c r="H50" s="77">
        <f t="shared" si="24"/>
        <v>0.2806840010031094</v>
      </c>
      <c r="I50" s="77">
        <f t="shared" si="24"/>
        <v>0.1963938383011454</v>
      </c>
      <c r="J50" s="77">
        <f t="shared" si="24"/>
        <v>0.12202395132597164</v>
      </c>
      <c r="K50" s="77">
        <f t="shared" si="24"/>
        <v>0.04961450698003792</v>
      </c>
      <c r="L50" s="77">
        <f t="shared" si="24"/>
        <v>0.005764902369431322</v>
      </c>
    </row>
    <row r="51" spans="1:12" s="57" customFormat="1" ht="24.75" customHeight="1">
      <c r="A51" s="38" t="s">
        <v>64</v>
      </c>
      <c r="B51" s="45" t="s">
        <v>65</v>
      </c>
      <c r="C51" s="77">
        <f>C42/C12</f>
        <v>0.07107158115065802</v>
      </c>
      <c r="D51" s="77">
        <f aca="true" t="shared" si="25" ref="D51:L51">D42/D12</f>
        <v>0.0762026440404374</v>
      </c>
      <c r="E51" s="77">
        <f t="shared" si="25"/>
        <v>0.0950082134358624</v>
      </c>
      <c r="F51" s="77">
        <f t="shared" si="25"/>
        <v>0.1283299861084641</v>
      </c>
      <c r="G51" s="77">
        <f t="shared" si="25"/>
        <v>0.12652568597337047</v>
      </c>
      <c r="H51" s="77">
        <f t="shared" si="25"/>
        <v>0.10579110632489802</v>
      </c>
      <c r="I51" s="77">
        <f t="shared" si="25"/>
        <v>0.09401527113902862</v>
      </c>
      <c r="J51" s="77">
        <f t="shared" si="25"/>
        <v>0.08399133169773099</v>
      </c>
      <c r="K51" s="77">
        <f t="shared" si="25"/>
        <v>0.07745513411356472</v>
      </c>
      <c r="L51" s="77">
        <f t="shared" si="25"/>
        <v>0.047348945767837054</v>
      </c>
    </row>
    <row r="52" spans="1:12" ht="12.75">
      <c r="A52" s="58"/>
      <c r="D52" s="1"/>
      <c r="E52" s="1"/>
      <c r="F52" s="59"/>
      <c r="G52" s="58"/>
      <c r="H52" s="1"/>
      <c r="I52" s="1"/>
      <c r="J52" s="1"/>
      <c r="K52" s="1"/>
      <c r="L52" s="59"/>
    </row>
    <row r="53" spans="1:12" ht="12.75" hidden="1">
      <c r="A53" s="58"/>
      <c r="D53" s="1"/>
      <c r="E53" s="1">
        <f>E41*5%</f>
        <v>1694836.4000000001</v>
      </c>
      <c r="F53" s="1">
        <f aca="true" t="shared" si="26" ref="F53:L53">F41*5%</f>
        <v>1723542.4000000001</v>
      </c>
      <c r="G53" s="1">
        <f t="shared" si="26"/>
        <v>1443200.7000000002</v>
      </c>
      <c r="H53" s="1">
        <f t="shared" si="26"/>
        <v>1137555.6</v>
      </c>
      <c r="I53" s="1">
        <f t="shared" si="26"/>
        <v>808175.6000000001</v>
      </c>
      <c r="J53" s="1">
        <f t="shared" si="26"/>
        <v>509782.75</v>
      </c>
      <c r="K53" s="1">
        <f t="shared" si="26"/>
        <v>209782.75</v>
      </c>
      <c r="L53" s="1">
        <f t="shared" si="26"/>
        <v>24668.95</v>
      </c>
    </row>
    <row r="54" spans="1:12" ht="12.75">
      <c r="A54" s="58"/>
      <c r="D54" s="1"/>
      <c r="E54" s="1"/>
      <c r="F54" s="59"/>
      <c r="G54" s="58"/>
      <c r="H54" s="1"/>
      <c r="I54" s="1"/>
      <c r="J54" s="1"/>
      <c r="K54" s="1"/>
      <c r="L54" s="59"/>
    </row>
    <row r="55" spans="1:12" ht="12.75">
      <c r="A55" s="58"/>
      <c r="D55" s="1"/>
      <c r="E55" s="1"/>
      <c r="F55" s="59"/>
      <c r="G55" s="58"/>
      <c r="H55" s="1"/>
      <c r="I55" s="1"/>
      <c r="J55" s="1"/>
      <c r="K55" s="1"/>
      <c r="L55" s="59"/>
    </row>
    <row r="56" spans="1:12" ht="12.75">
      <c r="A56" s="58"/>
      <c r="D56" s="1"/>
      <c r="E56" s="1"/>
      <c r="F56" s="59"/>
      <c r="G56" s="58"/>
      <c r="H56" s="1"/>
      <c r="I56" s="1"/>
      <c r="J56" s="1"/>
      <c r="K56" s="1"/>
      <c r="L56" s="59"/>
    </row>
    <row r="57" spans="4:12" ht="12.75">
      <c r="D57" s="1"/>
      <c r="E57" s="1"/>
      <c r="F57" s="59"/>
      <c r="G57" s="1"/>
      <c r="H57" s="1"/>
      <c r="I57" s="1"/>
      <c r="J57" s="1"/>
      <c r="K57" s="1"/>
      <c r="L57" s="59"/>
    </row>
    <row r="58" spans="4:12" ht="12.75">
      <c r="D58" s="1"/>
      <c r="E58" s="1"/>
      <c r="F58" s="59"/>
      <c r="G58" s="1"/>
      <c r="H58" s="1"/>
      <c r="I58" s="1"/>
      <c r="J58" s="1"/>
      <c r="K58" s="1"/>
      <c r="L58" s="59"/>
    </row>
    <row r="59" spans="4:12" ht="12.75">
      <c r="D59" s="1"/>
      <c r="E59" s="1"/>
      <c r="F59" s="59"/>
      <c r="G59" s="1"/>
      <c r="H59" s="1"/>
      <c r="I59" s="1"/>
      <c r="J59" s="1"/>
      <c r="K59" s="1"/>
      <c r="L59" s="59"/>
    </row>
    <row r="60" spans="4:12" ht="12.75">
      <c r="D60" s="1"/>
      <c r="E60" s="1"/>
      <c r="F60" s="59"/>
      <c r="G60" s="1"/>
      <c r="H60" s="1"/>
      <c r="I60" s="1"/>
      <c r="J60" s="1"/>
      <c r="K60" s="1"/>
      <c r="L60" s="59"/>
    </row>
    <row r="61" spans="4:12" ht="12.75">
      <c r="D61" s="1"/>
      <c r="E61" s="1"/>
      <c r="F61" s="59"/>
      <c r="G61" s="1"/>
      <c r="H61" s="1"/>
      <c r="I61" s="1"/>
      <c r="J61" s="1"/>
      <c r="K61" s="1"/>
      <c r="L61" s="59"/>
    </row>
    <row r="62" spans="4:12" ht="12.75">
      <c r="D62" s="1"/>
      <c r="E62" s="1"/>
      <c r="F62" s="1"/>
      <c r="G62" s="1"/>
      <c r="H62" s="1"/>
      <c r="I62" s="1"/>
      <c r="J62" s="1"/>
      <c r="K62" s="1"/>
      <c r="L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  <row r="64" spans="4:12" ht="12.75">
      <c r="D64" s="1"/>
      <c r="E64" s="1"/>
      <c r="F64" s="1"/>
      <c r="G64" s="1"/>
      <c r="H64" s="1"/>
      <c r="I64" s="1"/>
      <c r="J64" s="1"/>
      <c r="K64" s="1"/>
      <c r="L64" s="1"/>
    </row>
    <row r="65" spans="4:12" ht="12.75">
      <c r="D65" s="1"/>
      <c r="E65" s="1"/>
      <c r="F65" s="1"/>
      <c r="G65" s="1"/>
      <c r="H65" s="1"/>
      <c r="I65" s="1"/>
      <c r="J65" s="1"/>
      <c r="K65" s="1"/>
      <c r="L65" s="1"/>
    </row>
    <row r="66" spans="4:12" ht="12.75">
      <c r="D66" s="1"/>
      <c r="E66" s="1"/>
      <c r="F66" s="1"/>
      <c r="G66" s="1"/>
      <c r="H66" s="1"/>
      <c r="I66" s="1"/>
      <c r="J66" s="1"/>
      <c r="K66" s="1"/>
      <c r="L66" s="1"/>
    </row>
    <row r="67" spans="4:12" ht="12.75">
      <c r="D67" s="1"/>
      <c r="E67" s="1"/>
      <c r="F67" s="1"/>
      <c r="G67" s="1"/>
      <c r="H67" s="1"/>
      <c r="I67" s="1"/>
      <c r="J67" s="1"/>
      <c r="K67" s="1"/>
      <c r="L67" s="1"/>
    </row>
    <row r="68" spans="4:12" ht="12.75">
      <c r="D68" s="1"/>
      <c r="E68" s="1"/>
      <c r="F68" s="1"/>
      <c r="G68" s="1"/>
      <c r="H68" s="1"/>
      <c r="I68" s="1"/>
      <c r="J68" s="1"/>
      <c r="K68" s="1"/>
      <c r="L68" s="1"/>
    </row>
    <row r="69" spans="4:12" ht="12.75">
      <c r="D69" s="1"/>
      <c r="E69" s="1"/>
      <c r="F69" s="1"/>
      <c r="G69" s="1"/>
      <c r="H69" s="1"/>
      <c r="I69" s="1"/>
      <c r="J69" s="1"/>
      <c r="K69" s="1"/>
      <c r="L69" s="1"/>
    </row>
    <row r="70" spans="4:12" ht="12.75">
      <c r="D70" s="1"/>
      <c r="E70" s="1"/>
      <c r="F70" s="1"/>
      <c r="G70" s="1"/>
      <c r="H70" s="1"/>
      <c r="I70" s="1"/>
      <c r="J70" s="1"/>
      <c r="K70" s="1"/>
      <c r="L70" s="1"/>
    </row>
    <row r="71" spans="4:12" ht="12.75">
      <c r="D71" s="1"/>
      <c r="E71" s="1"/>
      <c r="F71" s="1"/>
      <c r="G71" s="1"/>
      <c r="H71" s="1"/>
      <c r="I71" s="1"/>
      <c r="J71" s="1"/>
      <c r="K71" s="1"/>
      <c r="L71" s="1"/>
    </row>
    <row r="72" spans="4:12" ht="12.75">
      <c r="D72" s="1"/>
      <c r="E72" s="1"/>
      <c r="F72" s="1"/>
      <c r="G72" s="1"/>
      <c r="H72" s="1"/>
      <c r="I72" s="1"/>
      <c r="J72" s="1"/>
      <c r="K72" s="1"/>
      <c r="L72" s="1"/>
    </row>
    <row r="73" spans="4:12" ht="12.75">
      <c r="D73" s="1"/>
      <c r="E73" s="1"/>
      <c r="F73" s="1"/>
      <c r="G73" s="1"/>
      <c r="H73" s="1"/>
      <c r="I73" s="1"/>
      <c r="J73" s="1"/>
      <c r="K73" s="1"/>
      <c r="L73" s="1"/>
    </row>
    <row r="74" spans="4:12" ht="12.75">
      <c r="D74" s="1"/>
      <c r="E74" s="1"/>
      <c r="F74" s="1"/>
      <c r="G74" s="1"/>
      <c r="H74" s="1"/>
      <c r="I74" s="1"/>
      <c r="J74" s="1"/>
      <c r="K74" s="1"/>
      <c r="L74" s="1"/>
    </row>
    <row r="75" spans="4:12" ht="12.75">
      <c r="D75" s="1"/>
      <c r="E75" s="1"/>
      <c r="F75" s="1"/>
      <c r="G75" s="1"/>
      <c r="H75" s="1"/>
      <c r="I75" s="1"/>
      <c r="J75" s="1"/>
      <c r="K75" s="1"/>
      <c r="L75" s="1"/>
    </row>
    <row r="76" spans="4:12" ht="12.75">
      <c r="D76" s="1"/>
      <c r="E76" s="1"/>
      <c r="F76" s="1"/>
      <c r="G76" s="1"/>
      <c r="H76" s="1"/>
      <c r="I76" s="1"/>
      <c r="J76" s="1"/>
      <c r="K76" s="1"/>
      <c r="L76" s="1"/>
    </row>
  </sheetData>
  <mergeCells count="14">
    <mergeCell ref="L9:L10"/>
    <mergeCell ref="H9:H10"/>
    <mergeCell ref="I9:I10"/>
    <mergeCell ref="J9:J10"/>
    <mergeCell ref="K9:K10"/>
    <mergeCell ref="H8:K8"/>
    <mergeCell ref="D9:D10"/>
    <mergeCell ref="A42:A43"/>
    <mergeCell ref="B42:B43"/>
    <mergeCell ref="C8:C9"/>
    <mergeCell ref="D8:G8"/>
    <mergeCell ref="E9:E10"/>
    <mergeCell ref="F9:F10"/>
    <mergeCell ref="G9:G10"/>
  </mergeCells>
  <printOptions/>
  <pageMargins left="0.7480314960629921" right="0.2362204724409449" top="0.2755905511811024" bottom="0.7480314960629921" header="0.9055118110236221" footer="0.35433070866141736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cp:lastPrinted>2010-01-18T13:02:13Z</cp:lastPrinted>
  <dcterms:created xsi:type="dcterms:W3CDTF">2010-01-18T12:51:26Z</dcterms:created>
  <dcterms:modified xsi:type="dcterms:W3CDTF">2010-01-18T13:03:14Z</dcterms:modified>
  <cp:category/>
  <cp:version/>
  <cp:contentType/>
  <cp:contentStatus/>
</cp:coreProperties>
</file>